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drawings/drawing2.xml" ContentType="application/vnd.openxmlformats-officedocument.drawingml.chartshapes+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ml.chartshapes+xml"/>
  <Override PartName="/xl/charts/chart6.xml" ContentType="application/vnd.openxmlformats-officedocument.drawingml.chart+xml"/>
  <Override PartName="/xl/charts/style5.xml" ContentType="application/vnd.ms-office.chartstyle+xml"/>
  <Override PartName="/xl/charts/colors5.xml" ContentType="application/vnd.ms-office.chartcolorstyle+xml"/>
  <Override PartName="/xl/drawings/drawing4.xml" ContentType="application/vnd.openxmlformats-officedocument.drawingml.chartshapes+xml"/>
  <Override PartName="/xl/charts/chart7.xml" ContentType="application/vnd.openxmlformats-officedocument.drawingml.chart+xml"/>
  <Override PartName="/xl/charts/style6.xml" ContentType="application/vnd.ms-office.chartstyle+xml"/>
  <Override PartName="/xl/charts/colors6.xml" ContentType="application/vnd.ms-office.chartcolorstyle+xml"/>
  <Override PartName="/xl/drawings/drawing5.xml" ContentType="application/vnd.openxmlformats-officedocument.drawingml.chartshapes+xml"/>
  <Override PartName="/xl/charts/chart8.xml" ContentType="application/vnd.openxmlformats-officedocument.drawingml.chart+xml"/>
  <Override PartName="/xl/charts/style7.xml" ContentType="application/vnd.ms-office.chartstyle+xml"/>
  <Override PartName="/xl/charts/colors7.xml" ContentType="application/vnd.ms-office.chartcolorstyle+xml"/>
  <Override PartName="/xl/charts/chart9.xml" ContentType="application/vnd.openxmlformats-officedocument.drawingml.chart+xml"/>
  <Override PartName="/xl/charts/style8.xml" ContentType="application/vnd.ms-office.chartstyle+xml"/>
  <Override PartName="/xl/charts/colors8.xml" ContentType="application/vnd.ms-office.chartcolorstyle+xml"/>
  <Override PartName="/xl/drawings/drawing6.xml" ContentType="application/vnd.openxmlformats-officedocument.drawingml.chartshapes+xml"/>
  <Override PartName="/xl/charts/chart10.xml" ContentType="application/vnd.openxmlformats-officedocument.drawingml.chart+xml"/>
  <Override PartName="/xl/charts/style9.xml" ContentType="application/vnd.ms-office.chartstyle+xml"/>
  <Override PartName="/xl/charts/colors9.xml" ContentType="application/vnd.ms-office.chartcolorstyle+xml"/>
  <Override PartName="/xl/drawings/drawing7.xml" ContentType="application/vnd.openxmlformats-officedocument.drawingml.chartshapes+xml"/>
  <Override PartName="/xl/charts/chart11.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8.xml" ContentType="application/vnd.openxmlformats-officedocument.drawingml.chartshapes+xml"/>
  <Override PartName="/xl/charts/chart12.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9.xml" ContentType="application/vnd.openxmlformats-officedocument.drawing+xml"/>
  <Override PartName="/xl/charts/chart13.xml" ContentType="application/vnd.openxmlformats-officedocument.drawingml.chart+xml"/>
  <Override PartName="/xl/charts/style12.xml" ContentType="application/vnd.ms-office.chartstyle+xml"/>
  <Override PartName="/xl/charts/colors12.xml" ContentType="application/vnd.ms-office.chartcolorstyle+xml"/>
  <Override PartName="/xl/charts/chart14.xml" ContentType="application/vnd.openxmlformats-officedocument.drawingml.chart+xml"/>
  <Override PartName="/xl/drawings/drawing10.xml" ContentType="application/vnd.openxmlformats-officedocument.drawingml.chartshapes+xml"/>
  <Override PartName="/xl/charts/chart15.xml" ContentType="application/vnd.openxmlformats-officedocument.drawingml.chart+xml"/>
  <Override PartName="/xl/charts/chart16.xml" ContentType="application/vnd.openxmlformats-officedocument.drawingml.chart+xml"/>
  <Override PartName="/xl/drawings/drawing11.xml" ContentType="application/vnd.openxmlformats-officedocument.drawingml.chartshapes+xml"/>
  <Override PartName="/xl/charts/chart17.xml" ContentType="application/vnd.openxmlformats-officedocument.drawingml.chart+xml"/>
  <Override PartName="/xl/drawings/drawing12.xml" ContentType="application/vnd.openxmlformats-officedocument.drawingml.chartshapes+xml"/>
  <Override PartName="/xl/charts/chart18.xml" ContentType="application/vnd.openxmlformats-officedocument.drawingml.chart+xml"/>
  <Override PartName="/xl/drawings/drawing13.xml" ContentType="application/vnd.openxmlformats-officedocument.drawingml.chartshapes+xml"/>
  <Override PartName="/xl/charts/chart19.xml" ContentType="application/vnd.openxmlformats-officedocument.drawingml.chart+xml"/>
  <Override PartName="/xl/drawings/drawing14.xml" ContentType="application/vnd.openxmlformats-officedocument.drawingml.chartshapes+xml"/>
  <Override PartName="/xl/charts/chart20.xml" ContentType="application/vnd.openxmlformats-officedocument.drawingml.chart+xml"/>
  <Override PartName="/xl/drawings/drawing15.xml" ContentType="application/vnd.openxmlformats-officedocument.drawingml.chartshapes+xml"/>
  <Override PartName="/xl/charts/chart21.xml" ContentType="application/vnd.openxmlformats-officedocument.drawingml.chart+xml"/>
  <Override PartName="/xl/drawings/drawing16.xml" ContentType="application/vnd.openxmlformats-officedocument.drawingml.chartshapes+xml"/>
  <Override PartName="/xl/pivotTables/pivotTable2.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hidePivotFieldList="1"/>
  <mc:AlternateContent xmlns:mc="http://schemas.openxmlformats.org/markup-compatibility/2006">
    <mc:Choice Requires="x15">
      <x15ac:absPath xmlns:x15ac="http://schemas.microsoft.com/office/spreadsheetml/2010/11/ac" url="L:\PRIV\AnimasRiver\ARP_ANALYTICS\Fish Bioaccumulation\Bioreport Data for Public Distribution\"/>
    </mc:Choice>
  </mc:AlternateContent>
  <xr:revisionPtr revIDLastSave="0" documentId="13_ncr:1_{8B72B1CE-8FC7-41FF-A71D-048493EA90CB}" xr6:coauthVersionLast="41" xr6:coauthVersionMax="41" xr10:uidLastSave="{00000000-0000-0000-0000-000000000000}"/>
  <bookViews>
    <workbookView xWindow="-26880" yWindow="450" windowWidth="26340" windowHeight="14715" xr2:uid="{00000000-000D-0000-FFFF-FFFF00000000}"/>
  </bookViews>
  <sheets>
    <sheet name="README" sheetId="29" r:id="rId1"/>
    <sheet name="Chap 8 Fig 8-10" sheetId="14" r:id="rId2"/>
    <sheet name="Chap 8 Fig 8-11 and 8-12" sheetId="20" r:id="rId3"/>
    <sheet name="Converting Wet_DRY" sheetId="12" r:id="rId4"/>
    <sheet name="Dry_Wet Wt Info" sheetId="10" r:id="rId5"/>
  </sheets>
  <definedNames>
    <definedName name="_xlnm._FilterDatabase" localSheetId="1" hidden="1">'Chap 8 Fig 8-10'!$A$3:$T$134</definedName>
    <definedName name="_Toc526254487" localSheetId="1">'Chap 8 Fig 8-10'!$L$26</definedName>
    <definedName name="_Toc526254488" localSheetId="2">'Chap 8 Fig 8-11 and 8-12'!$A$48</definedName>
    <definedName name="_Toc526254489" localSheetId="2">'Chap 8 Fig 8-11 and 8-12'!$W$49</definedName>
  </definedNames>
  <calcPr calcId="191029"/>
  <pivotCaches>
    <pivotCache cacheId="40" r:id="rId6"/>
    <pivotCache cacheId="41" r:id="rId7"/>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E129" i="12" l="1"/>
  <c r="AE130" i="12"/>
  <c r="AE131" i="12"/>
  <c r="D32" i="10"/>
  <c r="D33" i="10"/>
  <c r="D34" i="10"/>
  <c r="D35" i="10"/>
  <c r="D36" i="10"/>
  <c r="D37" i="10"/>
  <c r="D38" i="10"/>
  <c r="D39" i="10"/>
  <c r="D40" i="10"/>
  <c r="D41" i="10"/>
  <c r="D42" i="10"/>
  <c r="D43" i="10"/>
  <c r="D44" i="10"/>
  <c r="D31" i="10"/>
  <c r="X131" i="12"/>
  <c r="Y131" i="12"/>
  <c r="Z131" i="12"/>
  <c r="AA131" i="12"/>
  <c r="AB131" i="12"/>
  <c r="AC131" i="12"/>
  <c r="AD131" i="12"/>
  <c r="W131" i="12"/>
  <c r="X130" i="12"/>
  <c r="Y130" i="12"/>
  <c r="Z130" i="12"/>
  <c r="AA130" i="12"/>
  <c r="AB130" i="12"/>
  <c r="AC130" i="12"/>
  <c r="AD130" i="12"/>
  <c r="W130" i="12"/>
  <c r="X129" i="12"/>
  <c r="Y129" i="12"/>
  <c r="Z129" i="12"/>
  <c r="AA129" i="12"/>
  <c r="AB129" i="12"/>
  <c r="AC129" i="12"/>
  <c r="AD129" i="12"/>
  <c r="W129" i="12"/>
  <c r="AD66" i="12"/>
  <c r="K22" i="14" l="1"/>
  <c r="L22" i="14"/>
  <c r="M22" i="14"/>
  <c r="N22" i="14"/>
  <c r="O22" i="14"/>
  <c r="P22" i="14"/>
  <c r="Q22" i="14"/>
  <c r="R22" i="14"/>
  <c r="J22" i="14"/>
  <c r="K21" i="14" l="1"/>
  <c r="L21" i="14"/>
  <c r="M21" i="14"/>
  <c r="N21" i="14"/>
  <c r="O21" i="14"/>
  <c r="P21" i="14"/>
  <c r="Q21" i="14"/>
  <c r="R21" i="14"/>
  <c r="J21" i="14"/>
  <c r="F36" i="20" l="1"/>
  <c r="G36" i="20"/>
  <c r="H36" i="20"/>
  <c r="I36" i="20"/>
  <c r="J36" i="20"/>
  <c r="K36" i="20"/>
  <c r="L36" i="20"/>
  <c r="M36" i="20"/>
  <c r="F37" i="20"/>
  <c r="G37" i="20"/>
  <c r="H37" i="20"/>
  <c r="I37" i="20"/>
  <c r="J37" i="20"/>
  <c r="K37" i="20"/>
  <c r="L37" i="20"/>
  <c r="M37" i="20"/>
  <c r="E37" i="20"/>
  <c r="E36" i="20"/>
  <c r="X5" i="12" l="1"/>
  <c r="X6" i="12"/>
  <c r="X7" i="12"/>
  <c r="X8" i="12"/>
  <c r="X9" i="12"/>
  <c r="X10" i="12"/>
  <c r="X11" i="12"/>
  <c r="X12" i="12"/>
  <c r="X13" i="12"/>
  <c r="X14" i="12"/>
  <c r="X15" i="12"/>
  <c r="X16" i="12"/>
  <c r="X17" i="12"/>
  <c r="X18" i="12"/>
  <c r="X19" i="12"/>
  <c r="X20" i="12"/>
  <c r="X21" i="12"/>
  <c r="X22" i="12"/>
  <c r="X23" i="12"/>
  <c r="X24" i="12"/>
  <c r="X25" i="12"/>
  <c r="X26" i="12"/>
  <c r="X27" i="12"/>
  <c r="X28" i="12"/>
  <c r="X29" i="12"/>
  <c r="X30" i="12"/>
  <c r="X31" i="12"/>
  <c r="X32" i="12"/>
  <c r="X33" i="12"/>
  <c r="X34" i="12"/>
  <c r="X35" i="12"/>
  <c r="X4" i="12"/>
  <c r="Z4" i="12"/>
  <c r="AA4" i="12"/>
  <c r="AB4" i="12"/>
  <c r="AC4" i="12"/>
  <c r="AD4" i="12"/>
  <c r="AE4" i="12"/>
  <c r="Z5" i="12"/>
  <c r="AA5" i="12"/>
  <c r="AB5" i="12"/>
  <c r="AC5" i="12"/>
  <c r="AD5" i="12"/>
  <c r="AE5" i="12"/>
  <c r="Z6" i="12"/>
  <c r="AA6" i="12"/>
  <c r="AB6" i="12"/>
  <c r="AC6" i="12"/>
  <c r="AD6" i="12"/>
  <c r="AE6" i="12"/>
  <c r="Z7" i="12"/>
  <c r="AA7" i="12"/>
  <c r="AB7" i="12"/>
  <c r="AC7" i="12"/>
  <c r="AD7" i="12"/>
  <c r="AE7" i="12"/>
  <c r="Z8" i="12"/>
  <c r="AA8" i="12"/>
  <c r="AB8" i="12"/>
  <c r="AC8" i="12"/>
  <c r="AD8" i="12"/>
  <c r="AE8" i="12"/>
  <c r="Z9" i="12"/>
  <c r="AA9" i="12"/>
  <c r="AB9" i="12"/>
  <c r="AC9" i="12"/>
  <c r="AD9" i="12"/>
  <c r="AE9" i="12"/>
  <c r="Z10" i="12"/>
  <c r="AA10" i="12"/>
  <c r="AB10" i="12"/>
  <c r="AC10" i="12"/>
  <c r="AD10" i="12"/>
  <c r="AE10" i="12"/>
  <c r="Z11" i="12"/>
  <c r="AA11" i="12"/>
  <c r="AB11" i="12"/>
  <c r="AC11" i="12"/>
  <c r="AD11" i="12"/>
  <c r="AE11" i="12"/>
  <c r="Z12" i="12"/>
  <c r="AA12" i="12"/>
  <c r="AB12" i="12"/>
  <c r="AC12" i="12"/>
  <c r="AD12" i="12"/>
  <c r="AE12" i="12"/>
  <c r="Z13" i="12"/>
  <c r="AA13" i="12"/>
  <c r="AB13" i="12"/>
  <c r="AC13" i="12"/>
  <c r="AD13" i="12"/>
  <c r="AE13" i="12"/>
  <c r="Z14" i="12"/>
  <c r="AA14" i="12"/>
  <c r="AB14" i="12"/>
  <c r="AC14" i="12"/>
  <c r="AD14" i="12"/>
  <c r="AE14" i="12"/>
  <c r="Z15" i="12"/>
  <c r="AA15" i="12"/>
  <c r="AB15" i="12"/>
  <c r="AC15" i="12"/>
  <c r="AD15" i="12"/>
  <c r="AE15" i="12"/>
  <c r="Z16" i="12"/>
  <c r="AA16" i="12"/>
  <c r="AB16" i="12"/>
  <c r="AC16" i="12"/>
  <c r="AD16" i="12"/>
  <c r="AE16" i="12"/>
  <c r="Z17" i="12"/>
  <c r="AA17" i="12"/>
  <c r="AB17" i="12"/>
  <c r="AC17" i="12"/>
  <c r="AD17" i="12"/>
  <c r="AE17" i="12"/>
  <c r="Z18" i="12"/>
  <c r="AA18" i="12"/>
  <c r="AB18" i="12"/>
  <c r="AC18" i="12"/>
  <c r="AD18" i="12"/>
  <c r="AE18" i="12"/>
  <c r="Z19" i="12"/>
  <c r="AA19" i="12"/>
  <c r="AB19" i="12"/>
  <c r="AC19" i="12"/>
  <c r="AD19" i="12"/>
  <c r="AE19" i="12"/>
  <c r="Z20" i="12"/>
  <c r="AA20" i="12"/>
  <c r="AB20" i="12"/>
  <c r="AC20" i="12"/>
  <c r="AD20" i="12"/>
  <c r="AE20" i="12"/>
  <c r="Z21" i="12"/>
  <c r="AA21" i="12"/>
  <c r="AB21" i="12"/>
  <c r="AC21" i="12"/>
  <c r="AD21" i="12"/>
  <c r="AE21" i="12"/>
  <c r="Z22" i="12"/>
  <c r="AA22" i="12"/>
  <c r="AB22" i="12"/>
  <c r="AC22" i="12"/>
  <c r="AD22" i="12"/>
  <c r="AE22" i="12"/>
  <c r="Z23" i="12"/>
  <c r="AA23" i="12"/>
  <c r="AB23" i="12"/>
  <c r="AC23" i="12"/>
  <c r="AD23" i="12"/>
  <c r="AE23" i="12"/>
  <c r="Z24" i="12"/>
  <c r="AA24" i="12"/>
  <c r="AB24" i="12"/>
  <c r="AC24" i="12"/>
  <c r="AD24" i="12"/>
  <c r="AE24" i="12"/>
  <c r="Z25" i="12"/>
  <c r="AA25" i="12"/>
  <c r="AB25" i="12"/>
  <c r="AC25" i="12"/>
  <c r="AD25" i="12"/>
  <c r="AE25" i="12"/>
  <c r="Z26" i="12"/>
  <c r="AA26" i="12"/>
  <c r="AB26" i="12"/>
  <c r="AC26" i="12"/>
  <c r="AD26" i="12"/>
  <c r="AE26" i="12"/>
  <c r="Z27" i="12"/>
  <c r="AA27" i="12"/>
  <c r="AB27" i="12"/>
  <c r="AC27" i="12"/>
  <c r="AD27" i="12"/>
  <c r="AE27" i="12"/>
  <c r="Z28" i="12"/>
  <c r="AA28" i="12"/>
  <c r="AB28" i="12"/>
  <c r="AC28" i="12"/>
  <c r="AD28" i="12"/>
  <c r="AE28" i="12"/>
  <c r="Z29" i="12"/>
  <c r="AA29" i="12"/>
  <c r="AB29" i="12"/>
  <c r="AC29" i="12"/>
  <c r="AD29" i="12"/>
  <c r="AE29" i="12"/>
  <c r="Z30" i="12"/>
  <c r="AA30" i="12"/>
  <c r="AB30" i="12"/>
  <c r="AC30" i="12"/>
  <c r="AD30" i="12"/>
  <c r="AE30" i="12"/>
  <c r="Z31" i="12"/>
  <c r="AA31" i="12"/>
  <c r="AB31" i="12"/>
  <c r="AC31" i="12"/>
  <c r="AD31" i="12"/>
  <c r="AE31" i="12"/>
  <c r="Z32" i="12"/>
  <c r="AA32" i="12"/>
  <c r="AB32" i="12"/>
  <c r="AC32" i="12"/>
  <c r="AD32" i="12"/>
  <c r="AE32" i="12"/>
  <c r="Z33" i="12"/>
  <c r="AA33" i="12"/>
  <c r="AB33" i="12"/>
  <c r="AC33" i="12"/>
  <c r="AD33" i="12"/>
  <c r="AE33" i="12"/>
  <c r="Z34" i="12"/>
  <c r="AA34" i="12"/>
  <c r="AB34" i="12"/>
  <c r="AC34" i="12"/>
  <c r="AD34" i="12"/>
  <c r="AE34" i="12"/>
  <c r="Z35" i="12"/>
  <c r="AA35" i="12"/>
  <c r="AB35" i="12"/>
  <c r="AC35" i="12"/>
  <c r="AD35" i="12"/>
  <c r="AE35" i="12"/>
  <c r="Y5" i="12"/>
  <c r="Y6" i="12"/>
  <c r="Y7" i="12"/>
  <c r="Y8" i="12"/>
  <c r="Y9" i="12"/>
  <c r="Y10" i="12"/>
  <c r="Y11" i="12"/>
  <c r="Y12" i="12"/>
  <c r="Y13" i="12"/>
  <c r="Y14" i="12"/>
  <c r="Y15" i="12"/>
  <c r="Y16" i="12"/>
  <c r="Y17" i="12"/>
  <c r="Y18" i="12"/>
  <c r="Y19" i="12"/>
  <c r="Y20" i="12"/>
  <c r="Y21" i="12"/>
  <c r="Y22" i="12"/>
  <c r="Y23" i="12"/>
  <c r="Y24" i="12"/>
  <c r="Y25" i="12"/>
  <c r="Y26" i="12"/>
  <c r="Y27" i="12"/>
  <c r="Y28" i="12"/>
  <c r="Y29" i="12"/>
  <c r="Y30" i="12"/>
  <c r="Y31" i="12"/>
  <c r="Y32" i="12"/>
  <c r="Y33" i="12"/>
  <c r="Y34" i="12"/>
  <c r="Y35" i="12"/>
  <c r="Y4" i="12"/>
  <c r="W5" i="12"/>
  <c r="W6" i="12"/>
  <c r="W7" i="12"/>
  <c r="W8" i="12"/>
  <c r="W9" i="12"/>
  <c r="W10" i="12"/>
  <c r="W11" i="12"/>
  <c r="W12" i="12"/>
  <c r="W13" i="12"/>
  <c r="W14" i="12"/>
  <c r="W15" i="12"/>
  <c r="W16" i="12"/>
  <c r="W17" i="12"/>
  <c r="W18" i="12"/>
  <c r="W19" i="12"/>
  <c r="W20" i="12"/>
  <c r="W21" i="12"/>
  <c r="W22" i="12"/>
  <c r="W23" i="12"/>
  <c r="W24" i="12"/>
  <c r="W25" i="12"/>
  <c r="W26" i="12"/>
  <c r="W27" i="12"/>
  <c r="W28" i="12"/>
  <c r="W29" i="12"/>
  <c r="W30" i="12"/>
  <c r="W31" i="12"/>
  <c r="W32" i="12"/>
  <c r="W33" i="12"/>
  <c r="W34" i="12"/>
  <c r="W35" i="12"/>
  <c r="W4" i="12"/>
  <c r="H10" i="10"/>
  <c r="H6" i="10"/>
  <c r="J8" i="10"/>
  <c r="H9" i="10"/>
  <c r="J10" i="10"/>
  <c r="H7" i="10"/>
  <c r="H8" i="10"/>
  <c r="J7" i="10"/>
  <c r="J9" i="10"/>
  <c r="J6" i="10"/>
  <c r="H5" i="10"/>
  <c r="J5" i="10"/>
  <c r="W37" i="12" l="1"/>
  <c r="X37" i="12"/>
  <c r="Y37" i="12"/>
  <c r="Z37" i="12"/>
  <c r="AA37" i="12"/>
  <c r="AB37" i="12"/>
  <c r="AC37" i="12"/>
  <c r="AD37" i="12"/>
  <c r="AE37" i="12"/>
  <c r="W38" i="12"/>
  <c r="X38" i="12"/>
  <c r="Y38" i="12"/>
  <c r="Z38" i="12"/>
  <c r="AA38" i="12"/>
  <c r="AB38" i="12"/>
  <c r="AC38" i="12"/>
  <c r="AD38" i="12"/>
  <c r="AE38" i="12"/>
  <c r="W39" i="12"/>
  <c r="X39" i="12"/>
  <c r="Y39" i="12"/>
  <c r="Z39" i="12"/>
  <c r="AA39" i="12"/>
  <c r="AB39" i="12"/>
  <c r="AC39" i="12"/>
  <c r="AD39" i="12"/>
  <c r="AE39" i="12"/>
  <c r="W66" i="12"/>
  <c r="X66" i="12"/>
  <c r="Y66" i="12"/>
  <c r="Z66" i="12"/>
  <c r="AA66" i="12"/>
  <c r="AC66" i="12"/>
  <c r="W67" i="12"/>
  <c r="X67" i="12"/>
  <c r="Y67" i="12"/>
  <c r="Z67" i="12"/>
  <c r="AA67" i="12"/>
  <c r="AC67" i="12"/>
  <c r="AD67" i="12"/>
  <c r="W68" i="12"/>
  <c r="X68" i="12"/>
  <c r="Y68" i="12"/>
  <c r="Z68" i="12"/>
  <c r="AA68" i="12"/>
  <c r="AC68" i="12"/>
  <c r="AD68" i="12"/>
  <c r="W69" i="12"/>
  <c r="X69" i="12"/>
  <c r="Y69" i="12"/>
  <c r="Z69" i="12"/>
  <c r="AA69" i="12"/>
  <c r="AC69" i="12"/>
  <c r="AD69" i="12"/>
  <c r="W70" i="12"/>
  <c r="X70" i="12"/>
  <c r="Y70" i="12"/>
  <c r="Z70" i="12"/>
  <c r="AA70" i="12"/>
  <c r="AC70" i="12"/>
  <c r="AD70" i="12"/>
  <c r="W71" i="12"/>
  <c r="X71" i="12"/>
  <c r="Y71" i="12"/>
  <c r="Z71" i="12"/>
  <c r="AA71" i="12"/>
  <c r="AC71" i="12"/>
  <c r="AD71" i="12"/>
  <c r="W72" i="12"/>
  <c r="X72" i="12"/>
  <c r="Y72" i="12"/>
  <c r="Z72" i="12"/>
  <c r="AA72" i="12"/>
  <c r="AC72" i="12"/>
  <c r="AD72" i="12"/>
  <c r="W73" i="12"/>
  <c r="X73" i="12"/>
  <c r="Y73" i="12"/>
  <c r="Z73" i="12"/>
  <c r="AA73" i="12"/>
  <c r="AC73" i="12"/>
  <c r="AD73" i="12"/>
  <c r="W74" i="12"/>
  <c r="X74" i="12"/>
  <c r="Y74" i="12"/>
  <c r="Z74" i="12"/>
  <c r="AA74" i="12"/>
  <c r="AC74" i="12"/>
  <c r="AD74" i="12"/>
  <c r="W75" i="12"/>
  <c r="X75" i="12"/>
  <c r="Y75" i="12"/>
  <c r="Z75" i="12"/>
  <c r="AA75" i="12"/>
  <c r="AC75" i="12"/>
  <c r="AD75" i="12"/>
  <c r="W76" i="12"/>
  <c r="X76" i="12"/>
  <c r="Y76" i="12"/>
  <c r="Z76" i="12"/>
  <c r="AA76" i="12"/>
  <c r="AC76" i="12"/>
  <c r="AD76" i="12"/>
  <c r="W77" i="12"/>
  <c r="X77" i="12"/>
  <c r="Y77" i="12"/>
  <c r="Z77" i="12"/>
  <c r="AA77" i="12"/>
  <c r="AC77" i="12"/>
  <c r="AD77" i="12"/>
  <c r="W78" i="12"/>
  <c r="X78" i="12"/>
  <c r="Y78" i="12"/>
  <c r="Z78" i="12"/>
  <c r="AA78" i="12"/>
  <c r="AC78" i="12"/>
  <c r="AD78" i="12"/>
  <c r="W79" i="12"/>
  <c r="X79" i="12"/>
  <c r="Y79" i="12"/>
  <c r="Z79" i="12"/>
  <c r="AA79" i="12"/>
  <c r="AC79" i="12"/>
  <c r="AD79" i="12"/>
  <c r="W80" i="12"/>
  <c r="X80" i="12"/>
  <c r="Y80" i="12"/>
  <c r="Z80" i="12"/>
  <c r="AA80" i="12"/>
  <c r="AC80" i="12"/>
  <c r="AD80" i="12"/>
  <c r="W81" i="12"/>
  <c r="X81" i="12"/>
  <c r="Y81" i="12"/>
  <c r="Z81" i="12"/>
  <c r="AA81" i="12"/>
  <c r="AC81" i="12"/>
  <c r="AD81" i="12"/>
  <c r="W82" i="12"/>
  <c r="X82" i="12"/>
  <c r="Y82" i="12"/>
  <c r="Z82" i="12"/>
  <c r="AA82" i="12"/>
  <c r="AC82" i="12"/>
  <c r="AD82" i="12"/>
  <c r="W83" i="12"/>
  <c r="X83" i="12"/>
  <c r="Y83" i="12"/>
  <c r="Z83" i="12"/>
  <c r="AA83" i="12"/>
  <c r="AB83" i="12"/>
  <c r="AC83" i="12"/>
  <c r="AD83" i="12"/>
  <c r="W84" i="12"/>
  <c r="X84" i="12"/>
  <c r="Y84" i="12"/>
  <c r="Z84" i="12"/>
  <c r="AA84" i="12"/>
  <c r="AB84" i="12"/>
  <c r="AC84" i="12"/>
  <c r="AD84" i="12"/>
  <c r="W85" i="12"/>
  <c r="X85" i="12"/>
  <c r="Y85" i="12"/>
  <c r="Z85" i="12"/>
  <c r="AA85" i="12"/>
  <c r="AB85" i="12"/>
  <c r="AC85" i="12"/>
  <c r="AD85" i="12"/>
  <c r="W86" i="12"/>
  <c r="X86" i="12"/>
  <c r="Y86" i="12"/>
  <c r="Z86" i="12"/>
  <c r="AA86" i="12"/>
  <c r="AB86" i="12"/>
  <c r="AC86" i="12"/>
  <c r="AD86" i="12"/>
  <c r="W87" i="12"/>
  <c r="X87" i="12"/>
  <c r="Y87" i="12"/>
  <c r="Z87" i="12"/>
  <c r="AA87" i="12"/>
  <c r="AB87" i="12"/>
  <c r="AC87" i="12"/>
  <c r="AD87" i="12"/>
  <c r="W88" i="12"/>
  <c r="X88" i="12"/>
  <c r="Y88" i="12"/>
  <c r="Z88" i="12"/>
  <c r="AA88" i="12"/>
  <c r="AB88" i="12"/>
  <c r="AC88" i="12"/>
  <c r="AD88" i="12"/>
  <c r="W89" i="12"/>
  <c r="X89" i="12"/>
  <c r="Y89" i="12"/>
  <c r="Z89" i="12"/>
  <c r="AA89" i="12"/>
  <c r="AB89" i="12"/>
  <c r="AC89" i="12"/>
  <c r="AD89" i="12"/>
  <c r="W90" i="12"/>
  <c r="X90" i="12"/>
  <c r="Y90" i="12"/>
  <c r="Z90" i="12"/>
  <c r="AA90" i="12"/>
  <c r="AB90" i="12"/>
  <c r="AC90" i="12"/>
  <c r="AD90" i="12"/>
  <c r="W91" i="12"/>
  <c r="X91" i="12"/>
  <c r="Y91" i="12"/>
  <c r="Z91" i="12"/>
  <c r="AA91" i="12"/>
  <c r="AB91" i="12"/>
  <c r="AC91" i="12"/>
  <c r="AD91" i="12"/>
  <c r="W92" i="12"/>
  <c r="X92" i="12"/>
  <c r="Y92" i="12"/>
  <c r="Z92" i="12"/>
  <c r="AA92" i="12"/>
  <c r="AB92" i="12"/>
  <c r="AC92" i="12"/>
  <c r="AD92" i="12"/>
  <c r="W93" i="12"/>
  <c r="X93" i="12"/>
  <c r="Y93" i="12"/>
  <c r="Z93" i="12"/>
  <c r="AA93" i="12"/>
  <c r="AC93" i="12"/>
  <c r="AD93" i="12"/>
  <c r="W94" i="12"/>
  <c r="X94" i="12"/>
  <c r="Y94" i="12"/>
  <c r="Z94" i="12"/>
  <c r="AA94" i="12"/>
  <c r="AB94" i="12"/>
  <c r="AC94" i="12"/>
  <c r="AD94" i="12"/>
  <c r="W95" i="12"/>
  <c r="X95" i="12"/>
  <c r="Y95" i="12"/>
  <c r="Z95" i="12"/>
  <c r="AA95" i="12"/>
  <c r="AC95" i="12"/>
  <c r="AD95" i="12"/>
  <c r="W96" i="12"/>
  <c r="X96" i="12"/>
  <c r="Y96" i="12"/>
  <c r="Z96" i="12"/>
  <c r="AA96" i="12"/>
  <c r="AB96" i="12"/>
  <c r="AC96" i="12"/>
  <c r="AD96" i="12"/>
  <c r="W97" i="12"/>
  <c r="X97" i="12"/>
  <c r="Y97" i="12"/>
  <c r="Z97" i="12"/>
  <c r="AA97" i="12"/>
  <c r="AC97" i="12"/>
  <c r="AD97" i="12"/>
  <c r="W98" i="12"/>
  <c r="X98" i="12"/>
  <c r="Y98" i="12"/>
  <c r="Z98" i="12"/>
  <c r="AA98" i="12"/>
  <c r="AC98" i="12"/>
  <c r="AD98" i="12"/>
  <c r="W99" i="12"/>
  <c r="X99" i="12"/>
  <c r="Y99" i="12"/>
  <c r="Z99" i="12"/>
  <c r="AA99" i="12"/>
  <c r="AC99" i="12"/>
  <c r="AD99" i="12"/>
  <c r="W100" i="12"/>
  <c r="X100" i="12"/>
  <c r="Y100" i="12"/>
  <c r="Z100" i="12"/>
  <c r="AA100" i="12"/>
  <c r="AB100" i="12"/>
  <c r="AC100" i="12"/>
  <c r="AD100" i="12"/>
  <c r="W101" i="12"/>
  <c r="X101" i="12"/>
  <c r="Y101" i="12"/>
  <c r="Z101" i="12"/>
  <c r="AA101" i="12"/>
  <c r="AC101" i="12"/>
  <c r="AD101" i="12"/>
  <c r="W102" i="12"/>
  <c r="X102" i="12"/>
  <c r="Y102" i="12"/>
  <c r="Z102" i="12"/>
  <c r="AA102" i="12"/>
  <c r="AB102" i="12"/>
  <c r="AC102" i="12"/>
  <c r="AD102" i="12"/>
  <c r="W103" i="12"/>
  <c r="X103" i="12"/>
  <c r="Y103" i="12"/>
  <c r="Z103" i="12"/>
  <c r="AA103" i="12"/>
  <c r="AC103" i="12"/>
  <c r="AD103" i="12"/>
  <c r="W104" i="12"/>
  <c r="X104" i="12"/>
  <c r="Y104" i="12"/>
  <c r="Z104" i="12"/>
  <c r="AA104" i="12"/>
  <c r="AC104" i="12"/>
  <c r="AD104" i="12"/>
  <c r="W105" i="12"/>
  <c r="X105" i="12"/>
  <c r="Y105" i="12"/>
  <c r="Z105" i="12"/>
  <c r="AA105" i="12"/>
  <c r="AB105" i="12"/>
  <c r="AC105" i="12"/>
  <c r="AD105" i="12"/>
  <c r="W106" i="12"/>
  <c r="X106" i="12"/>
  <c r="Y106" i="12"/>
  <c r="Z106" i="12"/>
  <c r="AA106" i="12"/>
  <c r="AC106" i="12"/>
  <c r="AD106" i="12"/>
  <c r="W107" i="12"/>
  <c r="X107" i="12"/>
  <c r="Y107" i="12"/>
  <c r="Z107" i="12"/>
  <c r="AA107" i="12"/>
  <c r="AC107" i="12"/>
  <c r="AD107" i="12"/>
  <c r="W108" i="12"/>
  <c r="X108" i="12"/>
  <c r="Y108" i="12"/>
  <c r="Z108" i="12"/>
  <c r="AA108" i="12"/>
  <c r="AC108" i="12"/>
  <c r="AD108" i="12"/>
  <c r="W109" i="12"/>
  <c r="X109" i="12"/>
  <c r="Y109" i="12"/>
  <c r="Z109" i="12"/>
  <c r="AA109" i="12"/>
  <c r="AB109" i="12"/>
  <c r="AC109" i="12"/>
  <c r="AD109" i="12"/>
  <c r="W110" i="12"/>
  <c r="X110" i="12"/>
  <c r="Y110" i="12"/>
  <c r="Z110" i="12"/>
  <c r="AA110" i="12"/>
  <c r="AB110" i="12"/>
  <c r="AC110" i="12"/>
  <c r="AD110" i="12"/>
  <c r="W111" i="12"/>
  <c r="X111" i="12"/>
  <c r="Y111" i="12"/>
  <c r="Z111" i="12"/>
  <c r="AA111" i="12"/>
  <c r="AC111" i="12"/>
  <c r="AD111" i="12"/>
  <c r="W112" i="12"/>
  <c r="X112" i="12"/>
  <c r="Y112" i="12"/>
  <c r="Z112" i="12"/>
  <c r="AA112" i="12"/>
  <c r="AC112" i="12"/>
  <c r="AD112" i="12"/>
  <c r="W113" i="12"/>
  <c r="X113" i="12"/>
  <c r="Y113" i="12"/>
  <c r="Z113" i="12"/>
  <c r="AA113" i="12"/>
  <c r="AC113" i="12"/>
  <c r="AD113" i="12"/>
  <c r="W114" i="12"/>
  <c r="X114" i="12"/>
  <c r="Y114" i="12"/>
  <c r="Z114" i="12"/>
  <c r="AA114" i="12"/>
  <c r="AB114" i="12"/>
  <c r="AC114" i="12"/>
  <c r="AD114" i="12"/>
  <c r="W115" i="12"/>
  <c r="X115" i="12"/>
  <c r="Y115" i="12"/>
  <c r="Z115" i="12"/>
  <c r="AA115" i="12"/>
  <c r="AB115" i="12"/>
  <c r="AC115" i="12"/>
  <c r="AD115" i="12"/>
  <c r="W116" i="12"/>
  <c r="X116" i="12"/>
  <c r="Y116" i="12"/>
  <c r="Z116" i="12"/>
  <c r="AA116" i="12"/>
  <c r="AB116" i="12"/>
  <c r="AC116" i="12"/>
  <c r="AD116" i="12"/>
  <c r="W117" i="12"/>
  <c r="X117" i="12"/>
  <c r="Y117" i="12"/>
  <c r="Z117" i="12"/>
  <c r="AA117" i="12"/>
  <c r="AB117" i="12"/>
  <c r="AC117" i="12"/>
  <c r="AD117" i="12"/>
  <c r="W118" i="12"/>
  <c r="X118" i="12"/>
  <c r="Y118" i="12"/>
  <c r="Z118" i="12"/>
  <c r="AA118" i="12"/>
  <c r="AB118" i="12"/>
  <c r="AC118" i="12"/>
  <c r="AD118" i="12"/>
  <c r="W119" i="12"/>
  <c r="X119" i="12"/>
  <c r="Y119" i="12"/>
  <c r="Z119" i="12"/>
  <c r="AA119" i="12"/>
  <c r="AB119" i="12"/>
  <c r="AC119" i="12"/>
  <c r="AD119" i="12"/>
  <c r="W120" i="12"/>
  <c r="X120" i="12"/>
  <c r="Y120" i="12"/>
  <c r="Z120" i="12"/>
  <c r="AA120" i="12"/>
  <c r="AB120" i="12"/>
  <c r="AC120" i="12"/>
  <c r="AD120" i="12"/>
  <c r="W121" i="12"/>
  <c r="X121" i="12"/>
  <c r="Y121" i="12"/>
  <c r="Z121" i="12"/>
  <c r="AA121" i="12"/>
  <c r="AB121" i="12"/>
  <c r="AC121" i="12"/>
  <c r="AD121" i="12"/>
  <c r="W122" i="12"/>
  <c r="X122" i="12"/>
  <c r="Y122" i="12"/>
  <c r="Z122" i="12"/>
  <c r="AA122" i="12"/>
  <c r="AB122" i="12"/>
  <c r="AC122" i="12"/>
  <c r="AD122" i="12"/>
  <c r="W123" i="12"/>
  <c r="X123" i="12"/>
  <c r="Y123" i="12"/>
  <c r="Z123" i="12"/>
  <c r="AA123" i="12"/>
  <c r="AB123" i="12"/>
  <c r="AC123" i="12"/>
  <c r="AD123" i="12"/>
  <c r="W124" i="12"/>
  <c r="X124" i="12"/>
  <c r="Y124" i="12"/>
  <c r="Z124" i="12"/>
  <c r="AA124" i="12"/>
  <c r="AB124" i="12"/>
  <c r="AC124" i="12"/>
  <c r="AD124" i="12"/>
  <c r="W125" i="12"/>
  <c r="X125" i="12"/>
  <c r="Y125" i="12"/>
  <c r="Z125" i="12"/>
  <c r="AA125" i="12"/>
  <c r="AB125" i="12"/>
  <c r="AC125" i="12"/>
  <c r="AD125" i="12"/>
  <c r="W126" i="12"/>
  <c r="X126" i="12"/>
  <c r="Y126" i="12"/>
  <c r="Z126" i="12"/>
  <c r="AA126" i="12"/>
  <c r="AB126" i="12"/>
  <c r="AC126" i="12"/>
  <c r="AD126" i="12"/>
  <c r="W127" i="12"/>
  <c r="X127" i="12"/>
  <c r="Y127" i="12"/>
  <c r="Z127" i="12"/>
  <c r="AA127" i="12"/>
  <c r="AB127" i="12"/>
  <c r="AC127" i="12"/>
  <c r="AD127" i="12"/>
  <c r="W128" i="12"/>
  <c r="X128" i="12"/>
  <c r="Y128" i="12"/>
  <c r="Z128" i="12"/>
  <c r="AA128" i="12"/>
  <c r="AB128" i="12"/>
  <c r="AC128" i="12"/>
  <c r="AD128" i="12"/>
  <c r="X36" i="12"/>
  <c r="Y36" i="12"/>
  <c r="Z36" i="12"/>
  <c r="AA36" i="12"/>
  <c r="AB36" i="12"/>
  <c r="AC36" i="12"/>
  <c r="AD36" i="12"/>
  <c r="AE36" i="12"/>
  <c r="W36" i="12"/>
  <c r="G34" i="10" l="1"/>
  <c r="H34" i="10" s="1"/>
  <c r="G33" i="10"/>
  <c r="H33" i="10" s="1"/>
  <c r="G32" i="10"/>
  <c r="H32" i="10" s="1"/>
  <c r="G31" i="10"/>
  <c r="H31" i="10" s="1"/>
  <c r="D5" i="10" l="1"/>
  <c r="D6" i="10"/>
  <c r="D7" i="10"/>
  <c r="D8" i="10"/>
  <c r="D9" i="10"/>
  <c r="D10" i="10"/>
  <c r="D11" i="10"/>
  <c r="D12" i="10"/>
  <c r="D13" i="10"/>
  <c r="D14" i="10"/>
  <c r="D15" i="10"/>
  <c r="D16" i="10"/>
  <c r="D17" i="10"/>
  <c r="D18" i="10"/>
  <c r="D19" i="10"/>
  <c r="D20" i="10"/>
  <c r="D21" i="10"/>
  <c r="D22" i="10"/>
  <c r="D23" i="10"/>
  <c r="D24" i="10"/>
  <c r="D25" i="10"/>
  <c r="D26" i="10"/>
  <c r="D27" i="10"/>
  <c r="D28" i="10"/>
  <c r="D4" i="10"/>
</calcChain>
</file>

<file path=xl/sharedStrings.xml><?xml version="1.0" encoding="utf-8"?>
<sst xmlns="http://schemas.openxmlformats.org/spreadsheetml/2006/main" count="1465" uniqueCount="230">
  <si>
    <t>Agency</t>
  </si>
  <si>
    <t>Location</t>
  </si>
  <si>
    <t>Aluminum</t>
  </si>
  <si>
    <t>Arsenic</t>
  </si>
  <si>
    <t>Cadmium</t>
  </si>
  <si>
    <t>Copper</t>
  </si>
  <si>
    <t>Lead</t>
  </si>
  <si>
    <t>Manganese</t>
  </si>
  <si>
    <t>Mercury</t>
  </si>
  <si>
    <t>Selenium</t>
  </si>
  <si>
    <t>Zinc</t>
  </si>
  <si>
    <t>A73</t>
  </si>
  <si>
    <t>A75D</t>
  </si>
  <si>
    <t>GKM05</t>
  </si>
  <si>
    <t>AR 19-3</t>
  </si>
  <si>
    <t>AR2-7a</t>
  </si>
  <si>
    <t>ADW-022</t>
  </si>
  <si>
    <t>ADW-021</t>
  </si>
  <si>
    <t>ADW-010</t>
  </si>
  <si>
    <t>FW-012</t>
  </si>
  <si>
    <t>FW-040</t>
  </si>
  <si>
    <t>LVW-020</t>
  </si>
  <si>
    <t>SJLP</t>
  </si>
  <si>
    <t>SJFP</t>
  </si>
  <si>
    <t>SJSR</t>
  </si>
  <si>
    <t>SJ4C</t>
  </si>
  <si>
    <t>SJMC</t>
  </si>
  <si>
    <t>SJBB</t>
  </si>
  <si>
    <t>SJMH</t>
  </si>
  <si>
    <t>Summary Data  Fish Metals Concentrations--Average Per Sampling Event By Species</t>
  </si>
  <si>
    <t>Values from Averaging pivot table</t>
  </si>
  <si>
    <t>Distance from GKM (km)</t>
  </si>
  <si>
    <t>River</t>
  </si>
  <si>
    <t>Phase</t>
  </si>
  <si>
    <t>Date Collected</t>
  </si>
  <si>
    <t>Sample Type</t>
  </si>
  <si>
    <t>Species</t>
  </si>
  <si>
    <t>Number of fish</t>
  </si>
  <si>
    <t>EPA Region 8 Contractors</t>
  </si>
  <si>
    <t>A68</t>
  </si>
  <si>
    <t>Reference AR</t>
  </si>
  <si>
    <t>Fall 2016</t>
  </si>
  <si>
    <t>Filet+Skin</t>
  </si>
  <si>
    <t>Brook trout</t>
  </si>
  <si>
    <t>Animas</t>
  </si>
  <si>
    <t>Rainbow trout</t>
  </si>
  <si>
    <t>Brown trout</t>
  </si>
  <si>
    <t>Bakers Bridge</t>
  </si>
  <si>
    <t>9426</t>
  </si>
  <si>
    <t>32nd St Bridge</t>
  </si>
  <si>
    <t>Animas_RotaryPark</t>
  </si>
  <si>
    <t>AR19-3</t>
  </si>
  <si>
    <t>AR7-2</t>
  </si>
  <si>
    <t>2017 Snowmelt</t>
  </si>
  <si>
    <t>Flannelmouth sucker</t>
  </si>
  <si>
    <t>San Juan</t>
  </si>
  <si>
    <t>Common Carp</t>
  </si>
  <si>
    <t>Channel catfish</t>
  </si>
  <si>
    <t>Bureau of Rec</t>
  </si>
  <si>
    <t>Pre-event</t>
  </si>
  <si>
    <t>unknown</t>
  </si>
  <si>
    <t>Brook Trout</t>
  </si>
  <si>
    <t>Flannelmouth Sucker</t>
  </si>
  <si>
    <t>Mottled Sculpin</t>
  </si>
  <si>
    <t>Rainbow Trout</t>
  </si>
  <si>
    <t>SUIT</t>
  </si>
  <si>
    <t>Post Event</t>
  </si>
  <si>
    <t>Muscle Plug</t>
  </si>
  <si>
    <t>Brown Trout</t>
  </si>
  <si>
    <t>NMDGF</t>
  </si>
  <si>
    <t>ARW-010</t>
  </si>
  <si>
    <t>2016 Snowmelt</t>
  </si>
  <si>
    <t>Bluehead Sucker</t>
  </si>
  <si>
    <t>Speckled Dace</t>
  </si>
  <si>
    <t>Liver</t>
  </si>
  <si>
    <t>ARW-022</t>
  </si>
  <si>
    <t>White Sucker</t>
  </si>
  <si>
    <t>CDPHE_CPW</t>
  </si>
  <si>
    <t>Post event</t>
  </si>
  <si>
    <t>Fish Tissue</t>
  </si>
  <si>
    <t>2016 snowmelt</t>
  </si>
  <si>
    <t>Channel Catfish</t>
  </si>
  <si>
    <t>Station 3</t>
  </si>
  <si>
    <t>SJAR_FT_041817</t>
  </si>
  <si>
    <t>LVW-020_FT_041817</t>
  </si>
  <si>
    <t>ADW-021_FT_041917</t>
  </si>
  <si>
    <t>ADW-022_FT_041917</t>
  </si>
  <si>
    <t>ADW-010_FT_041917</t>
  </si>
  <si>
    <t>FW-012_FT_042017</t>
  </si>
  <si>
    <t>FW-040_FT_042017</t>
  </si>
  <si>
    <t>Percent Solids</t>
  </si>
  <si>
    <t>WW = dw*% solids</t>
  </si>
  <si>
    <t>Relationship of Wet Weight to Dry Weight</t>
  </si>
  <si>
    <t>Row Labels</t>
  </si>
  <si>
    <t>Grand Total</t>
  </si>
  <si>
    <t>Proportion Solids</t>
  </si>
  <si>
    <t>Average of Proportion Solids</t>
  </si>
  <si>
    <t>SUIT DATA</t>
  </si>
  <si>
    <t>ARBNT01</t>
  </si>
  <si>
    <t>Brown</t>
  </si>
  <si>
    <t>ARBNT02</t>
  </si>
  <si>
    <t>ARBNT03</t>
  </si>
  <si>
    <t>ARBNT04</t>
  </si>
  <si>
    <t>ARBNT05</t>
  </si>
  <si>
    <t>ARBNT06</t>
  </si>
  <si>
    <t>ARRBT01</t>
  </si>
  <si>
    <t>Rainbow</t>
  </si>
  <si>
    <t>ARRBT02</t>
  </si>
  <si>
    <t>ARRBT03</t>
  </si>
  <si>
    <t>ARRBT04</t>
  </si>
  <si>
    <t>ARRBT05</t>
  </si>
  <si>
    <t>ARFMST01</t>
  </si>
  <si>
    <t xml:space="preserve">Flannel mouth </t>
  </si>
  <si>
    <t>ARFMST02</t>
  </si>
  <si>
    <t>ARFMST03</t>
  </si>
  <si>
    <t>MOIST (%)</t>
  </si>
  <si>
    <t>g_dw/g_ww</t>
  </si>
  <si>
    <t>Flannel Mouth</t>
  </si>
  <si>
    <t>Grand Average</t>
  </si>
  <si>
    <t>Cd</t>
  </si>
  <si>
    <t>Cu</t>
  </si>
  <si>
    <t>Pb</t>
  </si>
  <si>
    <t>Zn</t>
  </si>
  <si>
    <t>USGS</t>
  </si>
  <si>
    <t>AR6</t>
  </si>
  <si>
    <t>NMDGF Muscle Mar 2016</t>
  </si>
  <si>
    <t>EPA Contractors Filet + Skin Fall 2016</t>
  </si>
  <si>
    <t>Background</t>
  </si>
  <si>
    <t>Wet/Dry</t>
  </si>
  <si>
    <t>Dry</t>
  </si>
  <si>
    <t>Wet</t>
  </si>
  <si>
    <t>Factor to Wet</t>
  </si>
  <si>
    <t>Inorganic Arsenic</t>
  </si>
  <si>
    <t>Wet Weight Tissue Concentration (mg/kg)</t>
  </si>
  <si>
    <t>Average of Aluminum</t>
  </si>
  <si>
    <t>Average of Arsenic</t>
  </si>
  <si>
    <t>Average of Cadmium</t>
  </si>
  <si>
    <t>Average of Copper</t>
  </si>
  <si>
    <t>Average of Selenium</t>
  </si>
  <si>
    <t>Average of Lead</t>
  </si>
  <si>
    <t>Average of Manganese</t>
  </si>
  <si>
    <t>Average of Mercury</t>
  </si>
  <si>
    <t>Average of Zinc</t>
  </si>
  <si>
    <t>(All)</t>
  </si>
  <si>
    <t>Column Labels</t>
  </si>
  <si>
    <t>(Multiple Items)</t>
  </si>
  <si>
    <t>SUIT Muscle July 2015</t>
  </si>
  <si>
    <t>Values</t>
  </si>
  <si>
    <t>Average of Percent Solids</t>
  </si>
  <si>
    <t>Facto to wet</t>
  </si>
  <si>
    <t>50% Nmex DL</t>
  </si>
  <si>
    <t>NMDGF            Muscle              March 2016</t>
  </si>
  <si>
    <t>SUIT                Muscle                July 2015</t>
  </si>
  <si>
    <t>EPA                    Filet + Skin              Fall 2016</t>
  </si>
  <si>
    <t>This is the table above disconnected from the pivot table for graphing</t>
  </si>
  <si>
    <t>Averag of Arsenic</t>
  </si>
  <si>
    <t>Original Dry Weight Tissue Concentration (mg/kg)</t>
  </si>
  <si>
    <t>Comparing NNEPA and EPA Fish Tissue--Channel Catfish  San Juan River</t>
  </si>
  <si>
    <t>Sample Date</t>
  </si>
  <si>
    <t>Site</t>
  </si>
  <si>
    <t>NNEPA</t>
  </si>
  <si>
    <t>upper</t>
  </si>
  <si>
    <t>NNEPA MDL</t>
  </si>
  <si>
    <t>downstream</t>
  </si>
  <si>
    <t>inorganic As took original reported EPA data and multiplied by 0.1</t>
  </si>
  <si>
    <t>% Moisture</t>
  </si>
  <si>
    <t>filet + skin  converted dry weight</t>
  </si>
  <si>
    <t>EPA MDL or RL?</t>
  </si>
  <si>
    <t>EPA Contractor</t>
  </si>
  <si>
    <t>WET WEIGHT</t>
  </si>
  <si>
    <t xml:space="preserve">mdl </t>
  </si>
  <si>
    <t>Upper</t>
  </si>
  <si>
    <t>Lower</t>
  </si>
  <si>
    <t>Average</t>
  </si>
  <si>
    <t xml:space="preserve">NOTE: These three metals were above detection limits for both surveys and therefore have best comparison.  </t>
  </si>
  <si>
    <t>NOTE: Other metals, either EPA or NNEPA or both were below detection</t>
  </si>
  <si>
    <t>EPA Contractor Filet+Skin</t>
  </si>
  <si>
    <t>Site labeled 3 is at Four Corners RK 296</t>
  </si>
  <si>
    <t>Site labeled 5 on map is Bluff RK 377</t>
  </si>
  <si>
    <t>Table 3 of NNEPA report</t>
  </si>
  <si>
    <t>Upper reach starts at approximately RK 214 (1) and ends at RK 246 (2)</t>
  </si>
  <si>
    <t>NM</t>
  </si>
  <si>
    <t>March</t>
  </si>
  <si>
    <t>muscle plug, wet weight</t>
  </si>
  <si>
    <t>NMDGF-Immediate Post GKM</t>
  </si>
  <si>
    <t>NMDGF-March 2016</t>
  </si>
  <si>
    <t>CDPHE</t>
  </si>
  <si>
    <t>downstream of Durango</t>
  </si>
  <si>
    <t>Immediately post event</t>
  </si>
  <si>
    <t>Muscle Filet</t>
  </si>
  <si>
    <t>indicates below detction limit</t>
  </si>
  <si>
    <t>CDPHE  Muscle  March 2016</t>
  </si>
  <si>
    <t>Rainbow and Brown Trout</t>
  </si>
  <si>
    <t>Note CO much higher</t>
  </si>
  <si>
    <t>in March:</t>
  </si>
  <si>
    <t>Al, Zn</t>
  </si>
  <si>
    <t>Immediately Post</t>
  </si>
  <si>
    <t>Al</t>
  </si>
  <si>
    <t>Mn</t>
  </si>
  <si>
    <t>Hg</t>
  </si>
  <si>
    <t>Se</t>
  </si>
  <si>
    <t>Post</t>
  </si>
  <si>
    <t>using 50% detect limit</t>
  </si>
  <si>
    <t>Note that the detection limit values are at 50% detection limit</t>
  </si>
  <si>
    <t>for both CO and NM</t>
  </si>
  <si>
    <t>homogenized muscle filet, wet wt</t>
  </si>
  <si>
    <t>homogenized muscle filet</t>
  </si>
  <si>
    <t>NNEPA--Muscle Filet</t>
  </si>
  <si>
    <t>Bureau of Rec Report provided a table for dry and a table for wet</t>
  </si>
  <si>
    <t>EPA DATA</t>
  </si>
  <si>
    <t>Figure 8.10. Comparison of pre-GKM brown trout and rainbow trout muscle tissue data collected at the Southern Ute Indian Reservation to post-GKM data collected by EPA contractors (Fall 2016), Colorado Department of Public Health (March 2016), and Environment and New Mexico Department of Game and Fish (March 2016). The SUIT and EPA data were collected at the same locations and the CDPHE and NMDFG were sampled approximately 25 km (16 mi) up and downstream, respectively. SUIT data = muscle plugs; NMDGF and CDPHE data = skinless filet; and EPA data = filet + skin. DL indicates samples were below the laboratory detection limit, which are shown as 50% reported detection limit.</t>
  </si>
  <si>
    <t>Comparison of Fish Tissue Data in Durango-SUIT-CO-NM Aztec Area--Muscle Only</t>
  </si>
  <si>
    <t>Detection limit</t>
  </si>
  <si>
    <t>Lower reach starts at approximately RK 333 (4 for whole reach)  and goes to RK 346</t>
  </si>
  <si>
    <t>Figure 8.12. Tissue concentration of selenium and mercury in channel catfish at multiple locations in the San Juan River. Data were collected by NNEPA and EPA contractors after 2016 snowmelt had returned conditions to background. NMDGF data were collected in August 2015 immediately after the GKM release and in March 2016. DL indicates samples were below the laboratory detection limit, which are shown as 50% reported detection limit.</t>
  </si>
  <si>
    <t>Figure 8.11. Tissue concentration of aluminum and trace metals in channel catfish at multiple locations in the San Juan River. Data were collected by NNEPA and EPA contractors after 2016 snowmelt had returned conditions to background. NMDGF data were collected in August 2015 immediately after the GKM release and in March 2016. DL indicates samples were below the laboratory detection limit, which are shown as 50% reported detection limit.</t>
  </si>
  <si>
    <t>EPA 2016-2017 Sampling Data</t>
  </si>
  <si>
    <t>SUIT July 2015 Sampling Data</t>
  </si>
  <si>
    <t>Factor to Solids</t>
  </si>
  <si>
    <t>CDPHE Average</t>
  </si>
  <si>
    <t>Data units</t>
  </si>
  <si>
    <t>ug/g and mg/kg = ppm</t>
  </si>
  <si>
    <t>ug/kg = ppb</t>
  </si>
  <si>
    <t>ww = wet weight</t>
  </si>
  <si>
    <t>Data analyses and figures were done by researchers in USEPA's Office of Research and Development in 2017/2018</t>
  </si>
  <si>
    <t>Worksheets 'Converting Wet_Dry' and 'Dry_Wet Wt Info' contains all raw EPA historic and post release data as it was received and calculations that were conducted to transform data to a common unit of ppm dw</t>
  </si>
  <si>
    <t>The data found in this file supports analyses, tables and figures for metal body burden in fish tissue presented in Chapter 8 of EPA Report 830/R-18/003</t>
  </si>
  <si>
    <t>Data were obtained from EPA's Remedial Database (SCRIBE) and EPA's WQX data base and directly from  NMDGF's post-release sampling efforts, The Southern Ute Indian Tribe (July 2015) and Navajo Nation Environmental Protection Agency (NNEPA).</t>
  </si>
  <si>
    <t>dw = dry weight</t>
  </si>
  <si>
    <t>This file contains data for Figures 8-10, 8-11 and 8-12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</si>
</sst>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6" formatCode="0.0"/>
    <numFmt numFmtId="167" formatCode="0.0000"/>
  </numFmts>
  <fonts count="24" x14ac:knownFonts="1">
    <font>
      <sz val="10"/>
      <color theme="1"/>
      <name val="Calibri"/>
      <family val="2"/>
    </font>
    <font>
      <b/>
      <sz val="14"/>
      <color theme="1"/>
      <name val="Calibri"/>
      <family val="2"/>
      <scheme val="minor"/>
    </font>
    <font>
      <b/>
      <sz val="11"/>
      <color theme="1"/>
      <name val="Calibri"/>
      <family val="2"/>
      <scheme val="minor"/>
    </font>
    <font>
      <sz val="8"/>
      <color theme="1"/>
      <name val="Calibri"/>
      <family val="2"/>
      <scheme val="minor"/>
    </font>
    <font>
      <sz val="8"/>
      <color theme="1"/>
      <name val="Calibri"/>
      <family val="2"/>
    </font>
    <font>
      <sz val="8"/>
      <name val="Calibri"/>
      <family val="2"/>
      <scheme val="minor"/>
    </font>
    <font>
      <sz val="8"/>
      <color rgb="FFFF0000"/>
      <name val="Calibri"/>
      <family val="2"/>
      <scheme val="minor"/>
    </font>
    <font>
      <sz val="8"/>
      <color rgb="FFFF0000"/>
      <name val="Calibri"/>
      <family val="2"/>
    </font>
    <font>
      <b/>
      <sz val="12"/>
      <color theme="1"/>
      <name val="Calibri"/>
      <family val="2"/>
    </font>
    <font>
      <b/>
      <sz val="12"/>
      <color theme="1"/>
      <name val="Calibri"/>
      <family val="2"/>
      <scheme val="minor"/>
    </font>
    <font>
      <b/>
      <sz val="9"/>
      <color theme="1"/>
      <name val="Calibri"/>
      <family val="2"/>
    </font>
    <font>
      <b/>
      <sz val="10"/>
      <color theme="1"/>
      <name val="Calibri"/>
      <family val="2"/>
    </font>
    <font>
      <b/>
      <sz val="10"/>
      <color theme="1"/>
      <name val="Calibri"/>
      <family val="2"/>
      <scheme val="minor"/>
    </font>
    <font>
      <b/>
      <sz val="14"/>
      <color theme="1"/>
      <name val="Calibri"/>
      <family val="2"/>
    </font>
    <font>
      <b/>
      <sz val="11"/>
      <color theme="1"/>
      <name val="Calibri"/>
      <family val="2"/>
    </font>
    <font>
      <b/>
      <sz val="18"/>
      <color theme="1"/>
      <name val="Calibri"/>
      <family val="2"/>
    </font>
    <font>
      <sz val="10"/>
      <color theme="1"/>
      <name val="Calibri"/>
      <family val="2"/>
      <scheme val="minor"/>
    </font>
    <font>
      <b/>
      <sz val="8"/>
      <color theme="1"/>
      <name val="Calibri"/>
      <family val="2"/>
      <scheme val="minor"/>
    </font>
    <font>
      <b/>
      <sz val="12"/>
      <color rgb="FFFF0000"/>
      <name val="Calibri"/>
      <family val="2"/>
    </font>
    <font>
      <b/>
      <sz val="16"/>
      <color theme="1"/>
      <name val="Calibri"/>
      <family val="2"/>
    </font>
    <font>
      <b/>
      <sz val="10"/>
      <color rgb="FFFF0000"/>
      <name val="Calibri"/>
      <family val="2"/>
    </font>
    <font>
      <b/>
      <sz val="9"/>
      <color rgb="FF0033CC"/>
      <name val="Calibri"/>
      <family val="2"/>
    </font>
    <font>
      <sz val="10"/>
      <name val="Arial"/>
      <family val="2"/>
    </font>
    <font>
      <b/>
      <sz val="10"/>
      <name val="Arial"/>
      <family val="2"/>
    </font>
  </fonts>
  <fills count="6">
    <fill>
      <patternFill patternType="none"/>
    </fill>
    <fill>
      <patternFill patternType="gray125"/>
    </fill>
    <fill>
      <patternFill patternType="solid">
        <fgColor theme="4" tint="0.59999389629810485"/>
        <bgColor indexed="64"/>
      </patternFill>
    </fill>
    <fill>
      <patternFill patternType="solid">
        <fgColor theme="7" tint="0.59999389629810485"/>
        <bgColor indexed="64"/>
      </patternFill>
    </fill>
    <fill>
      <patternFill patternType="solid">
        <fgColor theme="4" tint="0.79998168889431442"/>
        <bgColor theme="4" tint="0.79998168889431442"/>
      </patternFill>
    </fill>
    <fill>
      <patternFill patternType="solid">
        <fgColor theme="3" tint="0.79998168889431442"/>
        <bgColor indexed="64"/>
      </patternFill>
    </fill>
  </fills>
  <borders count="16">
    <border>
      <left/>
      <right/>
      <top/>
      <bottom/>
      <diagonal/>
    </border>
    <border>
      <left/>
      <right/>
      <top/>
      <bottom style="thin">
        <color theme="4" tint="0.3999755851924192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indexed="64"/>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s>
  <cellStyleXfs count="1">
    <xf numFmtId="0" fontId="0" fillId="0" borderId="0"/>
  </cellStyleXfs>
  <cellXfs count="123">
    <xf numFmtId="0" fontId="0" fillId="0" borderId="0" xfId="0"/>
    <xf numFmtId="0" fontId="1" fillId="0" borderId="0" xfId="0" applyFont="1"/>
    <xf numFmtId="0" fontId="2" fillId="0" borderId="0" xfId="0" applyFont="1"/>
    <xf numFmtId="0" fontId="3" fillId="0" borderId="0" xfId="0" applyFont="1" applyAlignment="1">
      <alignment horizontal="center" vertical="center" wrapText="1"/>
    </xf>
    <xf numFmtId="2" fontId="3" fillId="0" borderId="0" xfId="0" applyNumberFormat="1" applyFont="1" applyFill="1" applyAlignment="1">
      <alignment horizontal="center" vertical="center"/>
    </xf>
    <xf numFmtId="14" fontId="3" fillId="0" borderId="0" xfId="0" applyNumberFormat="1" applyFont="1" applyFill="1" applyAlignment="1">
      <alignment horizontal="center" vertical="center"/>
    </xf>
    <xf numFmtId="0" fontId="3" fillId="0" borderId="0" xfId="0" applyFont="1" applyAlignment="1">
      <alignment horizontal="center" vertical="center"/>
    </xf>
    <xf numFmtId="2" fontId="3" fillId="0" borderId="0" xfId="0" applyNumberFormat="1" applyFont="1" applyAlignment="1">
      <alignment horizontal="center" vertical="center"/>
    </xf>
    <xf numFmtId="14" fontId="3" fillId="0" borderId="0" xfId="0" applyNumberFormat="1" applyFont="1" applyAlignment="1">
      <alignment horizontal="center" vertical="center"/>
    </xf>
    <xf numFmtId="0" fontId="4" fillId="0" borderId="0" xfId="0" applyFont="1" applyAlignment="1">
      <alignment horizontal="center"/>
    </xf>
    <xf numFmtId="0" fontId="3" fillId="0" borderId="0" xfId="0" applyFont="1" applyAlignment="1">
      <alignment horizontal="center"/>
    </xf>
    <xf numFmtId="164" fontId="3" fillId="0" borderId="0" xfId="0" applyNumberFormat="1" applyFont="1" applyAlignment="1">
      <alignment horizontal="center"/>
    </xf>
    <xf numFmtId="1" fontId="3" fillId="0" borderId="0" xfId="0" applyNumberFormat="1" applyFont="1" applyAlignment="1">
      <alignment horizontal="center" wrapText="1"/>
    </xf>
    <xf numFmtId="2" fontId="5" fillId="0" borderId="0" xfId="0" applyNumberFormat="1" applyFont="1" applyFill="1" applyAlignment="1">
      <alignment horizontal="center" vertical="center"/>
    </xf>
    <xf numFmtId="0" fontId="7" fillId="0" borderId="0" xfId="0" applyFont="1" applyAlignment="1">
      <alignment horizontal="center"/>
    </xf>
    <xf numFmtId="0" fontId="4" fillId="0" borderId="0" xfId="0" applyFont="1" applyFill="1" applyAlignment="1">
      <alignment horizontal="center"/>
    </xf>
    <xf numFmtId="0" fontId="3" fillId="0" borderId="0" xfId="0" applyFont="1" applyFill="1" applyAlignment="1">
      <alignment horizontal="center"/>
    </xf>
    <xf numFmtId="1" fontId="3" fillId="0" borderId="0" xfId="0" applyNumberFormat="1" applyFont="1" applyFill="1" applyAlignment="1">
      <alignment horizontal="center" wrapText="1"/>
    </xf>
    <xf numFmtId="164" fontId="3" fillId="0" borderId="0" xfId="0" applyNumberFormat="1" applyFont="1" applyFill="1" applyAlignment="1">
      <alignment horizontal="center"/>
    </xf>
    <xf numFmtId="0" fontId="8" fillId="0" borderId="0" xfId="0" applyFont="1"/>
    <xf numFmtId="0" fontId="9" fillId="0" borderId="0" xfId="0" applyFont="1" applyFill="1" applyAlignment="1">
      <alignment horizontal="center" vertical="center"/>
    </xf>
    <xf numFmtId="0" fontId="3" fillId="0" borderId="0" xfId="0" applyFont="1" applyAlignment="1">
      <alignment horizontal="left"/>
    </xf>
    <xf numFmtId="0" fontId="11" fillId="0" borderId="0" xfId="0" applyFont="1"/>
    <xf numFmtId="0" fontId="12" fillId="0" borderId="0" xfId="0" applyFont="1"/>
    <xf numFmtId="0" fontId="12" fillId="0" borderId="0" xfId="0" applyFont="1" applyAlignment="1">
      <alignment horizontal="center" vertical="center" wrapText="1"/>
    </xf>
    <xf numFmtId="0" fontId="0" fillId="0" borderId="0" xfId="0" applyFill="1"/>
    <xf numFmtId="0" fontId="13" fillId="0" borderId="0" xfId="0" applyFont="1"/>
    <xf numFmtId="0" fontId="0" fillId="0" borderId="0" xfId="0" applyAlignment="1">
      <alignment horizontal="center"/>
    </xf>
    <xf numFmtId="166" fontId="0" fillId="0" borderId="0" xfId="0" applyNumberFormat="1" applyAlignment="1">
      <alignment horizontal="center"/>
    </xf>
    <xf numFmtId="0" fontId="15" fillId="0" borderId="0" xfId="0" applyFont="1"/>
    <xf numFmtId="0" fontId="0" fillId="0" borderId="0" xfId="0" applyAlignment="1">
      <alignment wrapText="1"/>
    </xf>
    <xf numFmtId="0" fontId="11" fillId="0" borderId="0" xfId="0" applyFont="1" applyAlignment="1">
      <alignment wrapText="1"/>
    </xf>
    <xf numFmtId="0" fontId="11" fillId="0" borderId="0" xfId="0" applyFont="1" applyAlignment="1">
      <alignment horizontal="center" wrapText="1"/>
    </xf>
    <xf numFmtId="0" fontId="0" fillId="0" borderId="0" xfId="0" pivotButton="1"/>
    <xf numFmtId="0" fontId="0" fillId="0" borderId="0" xfId="0" applyAlignment="1">
      <alignment horizontal="left"/>
    </xf>
    <xf numFmtId="0" fontId="11" fillId="4" borderId="1" xfId="0" applyFont="1" applyFill="1" applyBorder="1"/>
    <xf numFmtId="164" fontId="0" fillId="0" borderId="0" xfId="0" applyNumberFormat="1" applyAlignment="1">
      <alignment horizontal="center"/>
    </xf>
    <xf numFmtId="0" fontId="16" fillId="0" borderId="0" xfId="0" applyFont="1" applyAlignment="1">
      <alignment horizontal="center"/>
    </xf>
    <xf numFmtId="0" fontId="16" fillId="0" borderId="0" xfId="0" applyFont="1" applyAlignment="1">
      <alignment horizontal="right"/>
    </xf>
    <xf numFmtId="166" fontId="16" fillId="0" borderId="0" xfId="0" applyNumberFormat="1" applyFont="1" applyAlignment="1">
      <alignment horizontal="center"/>
    </xf>
    <xf numFmtId="0" fontId="6" fillId="0" borderId="0" xfId="0" applyFont="1" applyFill="1" applyAlignment="1">
      <alignment horizontal="center" vertical="center"/>
    </xf>
    <xf numFmtId="2" fontId="0" fillId="0" borderId="0" xfId="0" applyNumberFormat="1" applyAlignment="1">
      <alignment horizontal="center"/>
    </xf>
    <xf numFmtId="0" fontId="0" fillId="0" borderId="0" xfId="0" applyAlignment="1">
      <alignment horizontal="center" wrapText="1"/>
    </xf>
    <xf numFmtId="0" fontId="4" fillId="0" borderId="0" xfId="0" applyFont="1"/>
    <xf numFmtId="0" fontId="3" fillId="0" borderId="0" xfId="0" applyFont="1" applyFill="1" applyAlignment="1">
      <alignment horizontal="center" vertical="center"/>
    </xf>
    <xf numFmtId="167" fontId="0" fillId="0" borderId="0" xfId="0" applyNumberFormat="1" applyAlignment="1">
      <alignment horizontal="center"/>
    </xf>
    <xf numFmtId="0" fontId="3" fillId="0" borderId="0" xfId="0" applyFont="1" applyFill="1" applyAlignment="1">
      <alignment horizontal="center" vertical="center"/>
    </xf>
    <xf numFmtId="164" fontId="3" fillId="0" borderId="0" xfId="0" applyNumberFormat="1" applyFont="1" applyFill="1" applyAlignment="1">
      <alignment horizontal="center" vertical="center"/>
    </xf>
    <xf numFmtId="0" fontId="0" fillId="0" borderId="0" xfId="0" pivotButton="1" applyAlignment="1">
      <alignment wrapText="1"/>
    </xf>
    <xf numFmtId="164" fontId="0" fillId="0" borderId="0" xfId="0" applyNumberFormat="1" applyFill="1" applyAlignment="1">
      <alignment horizontal="center"/>
    </xf>
    <xf numFmtId="164" fontId="4" fillId="0" borderId="0" xfId="0" applyNumberFormat="1" applyFont="1" applyFill="1" applyAlignment="1">
      <alignment horizontal="center"/>
    </xf>
    <xf numFmtId="167" fontId="3" fillId="0" borderId="0" xfId="0" applyNumberFormat="1" applyFont="1" applyFill="1" applyAlignment="1">
      <alignment horizontal="center" vertical="center"/>
    </xf>
    <xf numFmtId="167" fontId="3" fillId="0" borderId="0" xfId="0" applyNumberFormat="1" applyFont="1" applyAlignment="1">
      <alignment horizontal="center" vertical="center"/>
    </xf>
    <xf numFmtId="164" fontId="3" fillId="2" borderId="0" xfId="0" applyNumberFormat="1" applyFont="1" applyFill="1" applyAlignment="1">
      <alignment horizontal="center"/>
    </xf>
    <xf numFmtId="14" fontId="0" fillId="0" borderId="0" xfId="0" applyNumberFormat="1" applyAlignment="1">
      <alignment horizontal="center"/>
    </xf>
    <xf numFmtId="0" fontId="0" fillId="2" borderId="0" xfId="0" applyFill="1" applyAlignment="1">
      <alignment horizontal="center"/>
    </xf>
    <xf numFmtId="0" fontId="3" fillId="0" borderId="0" xfId="0" applyFont="1" applyFill="1" applyAlignment="1">
      <alignment horizontal="center" vertical="center"/>
    </xf>
    <xf numFmtId="0" fontId="19" fillId="0" borderId="0" xfId="0" applyFont="1"/>
    <xf numFmtId="0" fontId="3" fillId="5" borderId="0" xfId="0" applyFont="1" applyFill="1" applyAlignment="1">
      <alignment horizontal="center" vertical="center"/>
    </xf>
    <xf numFmtId="166" fontId="3" fillId="0" borderId="0" xfId="0" applyNumberFormat="1" applyFont="1" applyFill="1" applyAlignment="1">
      <alignment horizontal="center" vertical="center"/>
    </xf>
    <xf numFmtId="2" fontId="3" fillId="5" borderId="0" xfId="0" applyNumberFormat="1" applyFont="1" applyFill="1" applyAlignment="1">
      <alignment horizontal="center" vertical="center"/>
    </xf>
    <xf numFmtId="0" fontId="17" fillId="0" borderId="0" xfId="0" applyFont="1" applyFill="1" applyAlignment="1">
      <alignment horizontal="center" vertical="center"/>
    </xf>
    <xf numFmtId="0" fontId="8" fillId="0" borderId="0" xfId="0" applyFont="1" applyAlignment="1">
      <alignment horizontal="center"/>
    </xf>
    <xf numFmtId="0" fontId="3" fillId="0" borderId="0" xfId="0" applyFont="1" applyFill="1" applyAlignment="1">
      <alignment horizontal="center" vertical="center"/>
    </xf>
    <xf numFmtId="0" fontId="3" fillId="0" borderId="0" xfId="0" applyFont="1" applyFill="1" applyAlignment="1">
      <alignment horizontal="center" vertical="center"/>
    </xf>
    <xf numFmtId="0" fontId="0" fillId="0" borderId="2" xfId="0" applyBorder="1" applyAlignment="1">
      <alignment horizontal="center"/>
    </xf>
    <xf numFmtId="0" fontId="0" fillId="0" borderId="5" xfId="0" applyBorder="1" applyAlignment="1">
      <alignment horizontal="center"/>
    </xf>
    <xf numFmtId="0" fontId="0" fillId="0" borderId="0" xfId="0" applyBorder="1" applyAlignment="1">
      <alignment horizontal="center"/>
    </xf>
    <xf numFmtId="0" fontId="0" fillId="0" borderId="6" xfId="0" applyBorder="1" applyAlignment="1">
      <alignment horizontal="center"/>
    </xf>
    <xf numFmtId="0" fontId="0" fillId="0" borderId="7" xfId="0" applyBorder="1"/>
    <xf numFmtId="0" fontId="0" fillId="0" borderId="8" xfId="0" applyBorder="1" applyAlignment="1">
      <alignment horizontal="center"/>
    </xf>
    <xf numFmtId="0" fontId="0" fillId="0" borderId="8" xfId="0" applyBorder="1"/>
    <xf numFmtId="0" fontId="0" fillId="0" borderId="9" xfId="0" applyBorder="1" applyAlignment="1">
      <alignment horizontal="center"/>
    </xf>
    <xf numFmtId="164" fontId="0" fillId="0" borderId="3" xfId="0" applyNumberFormat="1" applyBorder="1" applyAlignment="1">
      <alignment horizontal="center"/>
    </xf>
    <xf numFmtId="164" fontId="0" fillId="0" borderId="4" xfId="0" applyNumberFormat="1" applyBorder="1" applyAlignment="1">
      <alignment horizontal="center"/>
    </xf>
    <xf numFmtId="167" fontId="0" fillId="0" borderId="3" xfId="0" applyNumberFormat="1" applyBorder="1" applyAlignment="1">
      <alignment horizontal="center"/>
    </xf>
    <xf numFmtId="17" fontId="0" fillId="0" borderId="0" xfId="0" applyNumberFormat="1"/>
    <xf numFmtId="0" fontId="0" fillId="0" borderId="0" xfId="0" applyFill="1" applyBorder="1" applyAlignment="1">
      <alignment horizontal="center"/>
    </xf>
    <xf numFmtId="0" fontId="0" fillId="0" borderId="0" xfId="0" applyBorder="1"/>
    <xf numFmtId="0" fontId="3" fillId="0" borderId="0" xfId="0" applyFont="1" applyBorder="1" applyAlignment="1">
      <alignment horizontal="center" vertical="center"/>
    </xf>
    <xf numFmtId="14" fontId="4" fillId="0" borderId="0" xfId="0" applyNumberFormat="1" applyFont="1" applyAlignment="1">
      <alignment horizontal="center"/>
    </xf>
    <xf numFmtId="0" fontId="0" fillId="2" borderId="0" xfId="0" applyFill="1"/>
    <xf numFmtId="0" fontId="10" fillId="2" borderId="0" xfId="0" applyFont="1" applyFill="1"/>
    <xf numFmtId="0" fontId="3" fillId="2" borderId="0" xfId="0" applyFont="1" applyFill="1" applyAlignment="1">
      <alignment horizontal="center"/>
    </xf>
    <xf numFmtId="164" fontId="0" fillId="2" borderId="0" xfId="0" applyNumberFormat="1" applyFill="1" applyAlignment="1">
      <alignment horizontal="center"/>
    </xf>
    <xf numFmtId="17" fontId="0" fillId="0" borderId="0" xfId="0" applyNumberFormat="1" applyAlignment="1">
      <alignment horizontal="center"/>
    </xf>
    <xf numFmtId="0" fontId="0" fillId="0" borderId="0" xfId="0" applyFill="1" applyAlignment="1">
      <alignment horizontal="center"/>
    </xf>
    <xf numFmtId="0" fontId="0" fillId="0" borderId="10" xfId="0" applyBorder="1"/>
    <xf numFmtId="0" fontId="0" fillId="0" borderId="10" xfId="0" applyBorder="1" applyAlignment="1">
      <alignment horizontal="center"/>
    </xf>
    <xf numFmtId="0" fontId="3" fillId="0" borderId="0" xfId="0" applyFont="1" applyBorder="1" applyAlignment="1">
      <alignment horizontal="center"/>
    </xf>
    <xf numFmtId="1" fontId="3" fillId="2" borderId="0" xfId="0" applyNumberFormat="1" applyFont="1" applyFill="1" applyAlignment="1">
      <alignment horizontal="center" wrapText="1"/>
    </xf>
    <xf numFmtId="0" fontId="0" fillId="0" borderId="0" xfId="0" applyAlignment="1">
      <alignment horizontal="center"/>
    </xf>
    <xf numFmtId="0" fontId="3" fillId="0" borderId="0" xfId="0" applyFont="1" applyFill="1" applyAlignment="1">
      <alignment horizontal="center" vertical="center"/>
    </xf>
    <xf numFmtId="0" fontId="11" fillId="3" borderId="0" xfId="0" applyFont="1" applyFill="1" applyAlignment="1">
      <alignment horizontal="center"/>
    </xf>
    <xf numFmtId="0" fontId="11" fillId="0" borderId="0" xfId="0" applyFont="1" applyAlignment="1">
      <alignment horizontal="center"/>
    </xf>
    <xf numFmtId="0" fontId="8" fillId="3" borderId="0" xfId="0" applyFont="1" applyFill="1" applyAlignment="1">
      <alignment horizontal="center"/>
    </xf>
    <xf numFmtId="0" fontId="11" fillId="2" borderId="0" xfId="0" applyFont="1" applyFill="1" applyAlignment="1">
      <alignment horizontal="center"/>
    </xf>
    <xf numFmtId="0" fontId="0" fillId="0" borderId="0" xfId="0" applyAlignment="1">
      <alignment horizontal="left" vertical="top"/>
    </xf>
    <xf numFmtId="0" fontId="14" fillId="0" borderId="0" xfId="0" applyFont="1" applyAlignment="1">
      <alignment horizontal="left" vertical="center" wrapText="1"/>
    </xf>
    <xf numFmtId="1" fontId="3" fillId="0" borderId="10" xfId="0" applyNumberFormat="1" applyFont="1" applyFill="1" applyBorder="1" applyAlignment="1">
      <alignment horizontal="center" wrapText="1"/>
    </xf>
    <xf numFmtId="164" fontId="3" fillId="0" borderId="10" xfId="0" applyNumberFormat="1" applyFont="1" applyFill="1" applyBorder="1" applyAlignment="1">
      <alignment horizontal="center"/>
    </xf>
    <xf numFmtId="164" fontId="3" fillId="0" borderId="13" xfId="0" applyNumberFormat="1" applyFont="1" applyFill="1" applyBorder="1" applyAlignment="1">
      <alignment horizontal="center"/>
    </xf>
    <xf numFmtId="0" fontId="3" fillId="0" borderId="14" xfId="0" applyFont="1" applyFill="1" applyBorder="1" applyAlignment="1">
      <alignment horizontal="center" vertical="center"/>
    </xf>
    <xf numFmtId="0" fontId="3" fillId="0" borderId="11" xfId="0" applyFont="1" applyFill="1" applyBorder="1" applyAlignment="1">
      <alignment horizontal="center" vertical="center"/>
    </xf>
    <xf numFmtId="164" fontId="3" fillId="0" borderId="11" xfId="0" applyNumberFormat="1" applyFont="1" applyFill="1" applyBorder="1" applyAlignment="1">
      <alignment horizontal="center"/>
    </xf>
    <xf numFmtId="164" fontId="3" fillId="2" borderId="11" xfId="0" applyNumberFormat="1" applyFont="1" applyFill="1" applyBorder="1" applyAlignment="1">
      <alignment horizontal="center"/>
    </xf>
    <xf numFmtId="164" fontId="3" fillId="0" borderId="15" xfId="0" applyNumberFormat="1" applyFont="1" applyFill="1" applyBorder="1" applyAlignment="1">
      <alignment horizontal="center"/>
    </xf>
    <xf numFmtId="0" fontId="17" fillId="0" borderId="12" xfId="0" applyFont="1" applyFill="1" applyBorder="1" applyAlignment="1">
      <alignment horizontal="center"/>
    </xf>
    <xf numFmtId="14" fontId="4" fillId="0" borderId="0" xfId="0" applyNumberFormat="1" applyFont="1" applyFill="1" applyAlignment="1">
      <alignment horizontal="center"/>
    </xf>
    <xf numFmtId="0" fontId="0" fillId="5" borderId="0" xfId="0" applyFill="1"/>
    <xf numFmtId="0" fontId="3" fillId="0" borderId="0" xfId="0" applyFont="1" applyFill="1" applyBorder="1" applyAlignment="1">
      <alignment horizontal="center" vertical="center"/>
    </xf>
    <xf numFmtId="0" fontId="11" fillId="0" borderId="0" xfId="0" applyFont="1" applyBorder="1"/>
    <xf numFmtId="164" fontId="3" fillId="0" borderId="0" xfId="0" applyNumberFormat="1" applyFont="1" applyFill="1" applyBorder="1" applyAlignment="1">
      <alignment horizontal="center" vertical="center"/>
    </xf>
    <xf numFmtId="167" fontId="3" fillId="0" borderId="0" xfId="0" applyNumberFormat="1" applyFont="1" applyFill="1" applyBorder="1" applyAlignment="1">
      <alignment horizontal="center" vertical="center"/>
    </xf>
    <xf numFmtId="0" fontId="14" fillId="0" borderId="0" xfId="0" applyFont="1" applyAlignment="1">
      <alignment horizontal="left" wrapText="1"/>
    </xf>
    <xf numFmtId="0" fontId="21" fillId="0" borderId="0" xfId="0" applyFont="1"/>
    <xf numFmtId="0" fontId="16" fillId="0" borderId="0" xfId="0" applyFont="1" applyAlignment="1">
      <alignment horizontal="center" wrapText="1"/>
    </xf>
    <xf numFmtId="0" fontId="18" fillId="0" borderId="0" xfId="0" applyFont="1" applyFill="1"/>
    <xf numFmtId="0" fontId="20" fillId="0" borderId="0" xfId="0" applyFont="1" applyFill="1"/>
    <xf numFmtId="1" fontId="3" fillId="0" borderId="0" xfId="0" applyNumberFormat="1" applyFont="1" applyFill="1" applyAlignment="1">
      <alignment horizontal="center"/>
    </xf>
    <xf numFmtId="0" fontId="7" fillId="0" borderId="0" xfId="0" applyFont="1" applyFill="1" applyAlignment="1">
      <alignment horizontal="center"/>
    </xf>
    <xf numFmtId="0" fontId="22" fillId="0" borderId="0" xfId="0" applyFont="1"/>
    <xf numFmtId="0" fontId="23" fillId="0" borderId="0" xfId="0" applyFont="1"/>
  </cellXfs>
  <cellStyles count="1">
    <cellStyle name="Normal" xfId="0" builtinId="0"/>
  </cellStyles>
  <dxfs count="18">
    <dxf>
      <alignment horizontal="center"/>
    </dxf>
    <dxf>
      <alignment horizontal="center"/>
    </dxf>
    <dxf>
      <alignment wrapText="1"/>
    </dxf>
    <dxf>
      <alignment wrapText="1"/>
    </dxf>
    <dxf>
      <alignment horizontal="center"/>
    </dxf>
    <dxf>
      <numFmt numFmtId="164" formatCode="0.000"/>
    </dxf>
    <dxf>
      <numFmt numFmtId="167" formatCode="0.0000"/>
    </dxf>
    <dxf>
      <numFmt numFmtId="169" formatCode="0.00000"/>
    </dxf>
    <dxf>
      <numFmt numFmtId="170" formatCode="0.000000"/>
    </dxf>
    <dxf>
      <numFmt numFmtId="171" formatCode="0.0000000"/>
    </dxf>
    <dxf>
      <numFmt numFmtId="172" formatCode="0.00000000"/>
    </dxf>
    <dxf>
      <alignment wrapText="1"/>
    </dxf>
    <dxf>
      <numFmt numFmtId="164" formatCode="0.000"/>
    </dxf>
    <dxf>
      <numFmt numFmtId="2" formatCode="0.00"/>
    </dxf>
    <dxf>
      <numFmt numFmtId="166" formatCode="0.0"/>
    </dxf>
    <dxf>
      <alignment horizontal="center"/>
    </dxf>
    <dxf>
      <alignment horizontal="general"/>
    </dxf>
    <dxf>
      <alignment horizontal="center"/>
    </dxf>
  </dxfs>
  <tableStyles count="0" defaultTableStyle="TableStyleMedium2" defaultPivotStyle="PivotStyleLight16"/>
  <colors>
    <mruColors>
      <color rgb="FFFFC305"/>
      <color rgb="FF5AE85A"/>
      <color rgb="FFFF0000"/>
      <color rgb="FFE88548"/>
      <color rgb="FF0033CC"/>
      <color rgb="FFDDDD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9.xml"/><Relationship Id="rId1" Type="http://schemas.microsoft.com/office/2011/relationships/chartStyle" Target="style9.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10.xml"/><Relationship Id="rId1" Type="http://schemas.microsoft.com/office/2011/relationships/chartStyle" Target="style10.xml"/></Relationships>
</file>

<file path=xl/charts/_rels/chart12.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3.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7.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8.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19.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0.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21.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4.xml"/><Relationship Id="rId1" Type="http://schemas.microsoft.com/office/2011/relationships/chartStyle" Target="style4.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5.xml"/><Relationship Id="rId1" Type="http://schemas.microsoft.com/office/2011/relationships/chartStyle" Target="style5.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6.xml"/><Relationship Id="rId1" Type="http://schemas.microsoft.com/office/2011/relationships/chartStyle" Target="style6.xml"/></Relationships>
</file>

<file path=xl/charts/_rels/chart8.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r>
              <a:rPr lang="en-US" sz="1300"/>
              <a:t>Copper</a:t>
            </a:r>
          </a:p>
        </c:rich>
      </c:tx>
      <c:overlay val="0"/>
      <c:spPr>
        <a:noFill/>
        <a:ln>
          <a:noFill/>
        </a:ln>
        <a:effectLst/>
      </c:spPr>
    </c:title>
    <c:autoTitleDeleted val="0"/>
    <c:plotArea>
      <c:layout/>
      <c:barChart>
        <c:barDir val="col"/>
        <c:grouping val="stacked"/>
        <c:varyColors val="0"/>
        <c:ser>
          <c:idx val="0"/>
          <c:order val="0"/>
          <c:spPr>
            <a:solidFill>
              <a:schemeClr val="tx2">
                <a:lumMod val="60000"/>
                <a:lumOff val="40000"/>
              </a:schemeClr>
            </a:solidFill>
            <a:ln>
              <a:noFill/>
            </a:ln>
            <a:effectLst/>
          </c:spPr>
          <c:invertIfNegative val="0"/>
          <c:dPt>
            <c:idx val="0"/>
            <c:invertIfNegative val="0"/>
            <c:bubble3D val="0"/>
            <c:spPr>
              <a:solidFill>
                <a:schemeClr val="accent2">
                  <a:lumMod val="40000"/>
                  <a:lumOff val="60000"/>
                </a:schemeClr>
              </a:solidFill>
              <a:ln>
                <a:noFill/>
              </a:ln>
              <a:effectLst/>
            </c:spPr>
            <c:extLst>
              <c:ext xmlns:c16="http://schemas.microsoft.com/office/drawing/2014/chart" uri="{C3380CC4-5D6E-409C-BE32-E72D297353CC}">
                <c16:uniqueId val="{00000000-1E9F-4651-AACC-0657A7B86E7A}"/>
              </c:ext>
            </c:extLst>
          </c:dPt>
          <c:dPt>
            <c:idx val="1"/>
            <c:invertIfNegative val="0"/>
            <c:bubble3D val="0"/>
            <c:extLst>
              <c:ext xmlns:c16="http://schemas.microsoft.com/office/drawing/2014/chart" uri="{C3380CC4-5D6E-409C-BE32-E72D297353CC}">
                <c16:uniqueId val="{00000002-1E9F-4651-AACC-0657A7B86E7A}"/>
              </c:ext>
            </c:extLst>
          </c:dPt>
          <c:dPt>
            <c:idx val="2"/>
            <c:invertIfNegative val="0"/>
            <c:bubble3D val="0"/>
            <c:spPr>
              <a:solidFill>
                <a:schemeClr val="accent2">
                  <a:lumMod val="40000"/>
                  <a:lumOff val="60000"/>
                </a:schemeClr>
              </a:solidFill>
              <a:ln>
                <a:noFill/>
              </a:ln>
              <a:effectLst/>
            </c:spPr>
            <c:extLst>
              <c:ext xmlns:c16="http://schemas.microsoft.com/office/drawing/2014/chart" uri="{C3380CC4-5D6E-409C-BE32-E72D297353CC}">
                <c16:uniqueId val="{00000003-1E9F-4651-AACC-0657A7B86E7A}"/>
              </c:ext>
            </c:extLst>
          </c:dPt>
          <c:val>
            <c:numRef>
              <c:f>'Chap 8 Fig 8-10'!$AO$4:$AO$6</c:f>
              <c:numCache>
                <c:formatCode>General</c:formatCode>
                <c:ptCount val="3"/>
              </c:numCache>
            </c:numRef>
          </c:val>
          <c:extLs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6-1E9F-4651-AACC-0657A7B86E7A}"/>
            </c:ext>
          </c:extLst>
        </c:ser>
        <c:dLbls>
          <c:showLegendKey val="0"/>
          <c:showVal val="0"/>
          <c:showCatName val="0"/>
          <c:showSerName val="0"/>
          <c:showPercent val="0"/>
          <c:showBubbleSize val="0"/>
        </c:dLbls>
        <c:gapWidth val="150"/>
        <c:overlap val="100"/>
        <c:axId val="857396344"/>
        <c:axId val="857454400"/>
      </c:barChart>
      <c:catAx>
        <c:axId val="857396344"/>
        <c:scaling>
          <c:orientation val="minMax"/>
        </c:scaling>
        <c:delete val="0"/>
        <c:axPos val="b"/>
        <c:numFmt formatCode="General" sourceLinked="1"/>
        <c:majorTickMark val="none"/>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857454400"/>
        <c:crosses val="autoZero"/>
        <c:auto val="1"/>
        <c:lblAlgn val="ctr"/>
        <c:lblOffset val="100"/>
        <c:noMultiLvlLbl val="0"/>
      </c:catAx>
      <c:valAx>
        <c:axId val="85745440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sz="1050"/>
                  <a:t>Tissue Concentration (mg/kg)</a:t>
                </a:r>
              </a:p>
            </c:rich>
          </c:tx>
          <c:layout>
            <c:manualLayout>
              <c:xMode val="edge"/>
              <c:yMode val="edge"/>
              <c:x val="0"/>
              <c:y val="0.15319444444444447"/>
            </c:manualLayout>
          </c:layout>
          <c:overlay val="0"/>
          <c:spPr>
            <a:noFill/>
            <a:ln>
              <a:noFill/>
            </a:ln>
            <a:effectLst/>
          </c:spPr>
        </c:title>
        <c:numFmt formatCode="#,##0.0" sourceLinked="0"/>
        <c:majorTickMark val="out"/>
        <c:minorTickMark val="out"/>
        <c:tickLblPos val="nextTo"/>
        <c:spPr>
          <a:noFill/>
          <a:ln>
            <a:solidFill>
              <a:schemeClr val="bg1">
                <a:lumMod val="50000"/>
              </a:schemeClr>
            </a:solidFill>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crossAx val="857396344"/>
        <c:crosses val="autoZero"/>
        <c:crossBetween val="between"/>
      </c:valAx>
      <c:spPr>
        <a:noFill/>
      </c:spPr>
    </c:plotArea>
    <c:plotVisOnly val="1"/>
    <c:dispBlanksAs val="gap"/>
    <c:showDLblsOverMax val="0"/>
  </c:chart>
  <c:spPr>
    <a:no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200"/>
              <a:t>Selenium</a:t>
            </a:r>
          </a:p>
        </c:rich>
      </c:tx>
      <c:layout>
        <c:manualLayout>
          <c:xMode val="edge"/>
          <c:yMode val="edge"/>
          <c:x val="0.44642390289449113"/>
          <c:y val="5.5555555555555552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endParaRPr lang="en-US"/>
        </a:p>
      </c:txPr>
    </c:title>
    <c:autoTitleDeleted val="0"/>
    <c:plotArea>
      <c:layout/>
      <c:barChart>
        <c:barDir val="col"/>
        <c:grouping val="clustered"/>
        <c:varyColors val="0"/>
        <c:ser>
          <c:idx val="0"/>
          <c:order val="0"/>
          <c:spPr>
            <a:pattFill prst="shingle">
              <a:fgClr>
                <a:schemeClr val="tx2">
                  <a:lumMod val="50000"/>
                </a:schemeClr>
              </a:fgClr>
              <a:bgClr>
                <a:schemeClr val="tx2">
                  <a:lumMod val="20000"/>
                  <a:lumOff val="80000"/>
                </a:schemeClr>
              </a:bgClr>
            </a:pattFill>
            <a:ln>
              <a:solidFill>
                <a:schemeClr val="accent4">
                  <a:lumMod val="50000"/>
                </a:schemeClr>
              </a:solidFill>
            </a:ln>
            <a:effectLst/>
          </c:spPr>
          <c:invertIfNegative val="0"/>
          <c:cat>
            <c:strRef>
              <c:f>'Chap 8 Fig 8-10'!$B$43:$E$43</c:f>
              <c:strCache>
                <c:ptCount val="4"/>
                <c:pt idx="0">
                  <c:v>SUIT                Muscle                July 2015</c:v>
                </c:pt>
                <c:pt idx="1">
                  <c:v>CDPHE  Muscle  March 2016</c:v>
                </c:pt>
                <c:pt idx="2">
                  <c:v>NMDGF            Muscle              March 2016</c:v>
                </c:pt>
                <c:pt idx="3">
                  <c:v>EPA                    Filet + Skin              Fall 2016</c:v>
                </c:pt>
              </c:strCache>
            </c:strRef>
          </c:cat>
          <c:val>
            <c:numRef>
              <c:f>'Chap 8 Fig 8-10'!$B$50:$E$50</c:f>
              <c:numCache>
                <c:formatCode>General</c:formatCode>
                <c:ptCount val="4"/>
                <c:pt idx="0" formatCode="0.000">
                  <c:v>0.48513726471131835</c:v>
                </c:pt>
                <c:pt idx="1">
                  <c:v>0.57499999999999996</c:v>
                </c:pt>
                <c:pt idx="2" formatCode="0.000">
                  <c:v>0.05</c:v>
                </c:pt>
                <c:pt idx="3" formatCode="0.000">
                  <c:v>0.42059294090618132</c:v>
                </c:pt>
              </c:numCache>
            </c:numRef>
          </c:val>
          <c:extLst>
            <c:ext xmlns:c16="http://schemas.microsoft.com/office/drawing/2014/chart" uri="{C3380CC4-5D6E-409C-BE32-E72D297353CC}">
              <c16:uniqueId val="{00000003-2390-4A6C-BB50-45DE9BA43547}"/>
            </c:ext>
          </c:extLst>
        </c:ser>
        <c:dLbls>
          <c:showLegendKey val="0"/>
          <c:showVal val="0"/>
          <c:showCatName val="0"/>
          <c:showSerName val="0"/>
          <c:showPercent val="0"/>
          <c:showBubbleSize val="0"/>
        </c:dLbls>
        <c:gapWidth val="219"/>
        <c:overlap val="-27"/>
        <c:axId val="623325584"/>
        <c:axId val="623322960"/>
      </c:barChart>
      <c:catAx>
        <c:axId val="623325584"/>
        <c:scaling>
          <c:orientation val="minMax"/>
        </c:scaling>
        <c:delete val="0"/>
        <c:axPos val="b"/>
        <c:numFmt formatCode="General" sourceLinked="1"/>
        <c:majorTickMark val="out"/>
        <c:minorTickMark val="none"/>
        <c:tickLblPos val="nextTo"/>
        <c:spPr>
          <a:noFill/>
          <a:ln w="9525" cap="flat" cmpd="sng" algn="ctr">
            <a:solidFill>
              <a:schemeClr val="tx1">
                <a:lumMod val="75000"/>
                <a:lumOff val="2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623322960"/>
        <c:crosses val="autoZero"/>
        <c:auto val="1"/>
        <c:lblAlgn val="ctr"/>
        <c:lblOffset val="100"/>
        <c:noMultiLvlLbl val="0"/>
      </c:catAx>
      <c:valAx>
        <c:axId val="62332296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en-US"/>
                  <a:t>Tissue Concentration (mg/kg, wet wt)</a:t>
                </a:r>
              </a:p>
            </c:rich>
          </c:tx>
          <c:layout>
            <c:manualLayout>
              <c:xMode val="edge"/>
              <c:yMode val="edge"/>
              <c:x val="2.456140350877193E-2"/>
              <c:y val="9.7638888888888914E-2"/>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title>
        <c:numFmt formatCode="0.0" sourceLinked="0"/>
        <c:majorTickMark val="out"/>
        <c:minorTickMark val="out"/>
        <c:tickLblPos val="nextTo"/>
        <c:spPr>
          <a:noFill/>
          <a:ln>
            <a:solidFill>
              <a:schemeClr val="tx1">
                <a:lumMod val="75000"/>
                <a:lumOff val="25000"/>
              </a:schemeClr>
            </a:solidFill>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623325584"/>
        <c:crosses val="autoZero"/>
        <c:crossBetween val="between"/>
        <c:minorUnit val="0.1"/>
      </c:valAx>
      <c:spPr>
        <a:noFill/>
        <a:ln>
          <a:solidFill>
            <a:schemeClr val="tx1">
              <a:lumMod val="75000"/>
              <a:lumOff val="25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b="1">
          <a:solidFill>
            <a:schemeClr val="tx1"/>
          </a:solidFill>
        </a:defRPr>
      </a:pPr>
      <a:endParaRPr lang="en-US"/>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200"/>
              <a:t>Zinc</a:t>
            </a:r>
          </a:p>
        </c:rich>
      </c:tx>
      <c:layout>
        <c:manualLayout>
          <c:xMode val="edge"/>
          <c:yMode val="edge"/>
          <c:x val="0.44642390289449113"/>
          <c:y val="5.5555555555555552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endParaRPr lang="en-US"/>
        </a:p>
      </c:txPr>
    </c:title>
    <c:autoTitleDeleted val="0"/>
    <c:plotArea>
      <c:layout/>
      <c:barChart>
        <c:barDir val="col"/>
        <c:grouping val="clustered"/>
        <c:varyColors val="0"/>
        <c:ser>
          <c:idx val="0"/>
          <c:order val="0"/>
          <c:spPr>
            <a:pattFill prst="shingle">
              <a:fgClr>
                <a:schemeClr val="tx2">
                  <a:lumMod val="50000"/>
                </a:schemeClr>
              </a:fgClr>
              <a:bgClr>
                <a:schemeClr val="tx2">
                  <a:lumMod val="20000"/>
                  <a:lumOff val="80000"/>
                </a:schemeClr>
              </a:bgClr>
            </a:pattFill>
            <a:ln>
              <a:solidFill>
                <a:schemeClr val="accent4">
                  <a:lumMod val="50000"/>
                </a:schemeClr>
              </a:solidFill>
            </a:ln>
            <a:effectLst/>
          </c:spPr>
          <c:invertIfNegative val="0"/>
          <c:cat>
            <c:strRef>
              <c:f>'Chap 8 Fig 8-10'!$B$43:$E$43</c:f>
              <c:strCache>
                <c:ptCount val="4"/>
                <c:pt idx="0">
                  <c:v>SUIT                Muscle                July 2015</c:v>
                </c:pt>
                <c:pt idx="1">
                  <c:v>CDPHE  Muscle  March 2016</c:v>
                </c:pt>
                <c:pt idx="2">
                  <c:v>NMDGF            Muscle              March 2016</c:v>
                </c:pt>
                <c:pt idx="3">
                  <c:v>EPA                    Filet + Skin              Fall 2016</c:v>
                </c:pt>
              </c:strCache>
            </c:strRef>
          </c:cat>
          <c:val>
            <c:numRef>
              <c:f>'Chap 8 Fig 8-10'!$B$51:$E$51</c:f>
              <c:numCache>
                <c:formatCode>General</c:formatCode>
                <c:ptCount val="4"/>
                <c:pt idx="0" formatCode="0.000">
                  <c:v>34.25</c:v>
                </c:pt>
                <c:pt idx="1">
                  <c:v>9</c:v>
                </c:pt>
                <c:pt idx="3" formatCode="0.000">
                  <c:v>6.916198105956691</c:v>
                </c:pt>
              </c:numCache>
            </c:numRef>
          </c:val>
          <c:extLst>
            <c:ext xmlns:c16="http://schemas.microsoft.com/office/drawing/2014/chart" uri="{C3380CC4-5D6E-409C-BE32-E72D297353CC}">
              <c16:uniqueId val="{00000003-7E09-4AF9-A005-F0F46DF1E309}"/>
            </c:ext>
          </c:extLst>
        </c:ser>
        <c:dLbls>
          <c:showLegendKey val="0"/>
          <c:showVal val="0"/>
          <c:showCatName val="0"/>
          <c:showSerName val="0"/>
          <c:showPercent val="0"/>
          <c:showBubbleSize val="0"/>
        </c:dLbls>
        <c:gapWidth val="219"/>
        <c:overlap val="-27"/>
        <c:axId val="623325584"/>
        <c:axId val="623322960"/>
      </c:barChart>
      <c:catAx>
        <c:axId val="623325584"/>
        <c:scaling>
          <c:orientation val="minMax"/>
        </c:scaling>
        <c:delete val="0"/>
        <c:axPos val="b"/>
        <c:numFmt formatCode="General" sourceLinked="1"/>
        <c:majorTickMark val="out"/>
        <c:minorTickMark val="none"/>
        <c:tickLblPos val="nextTo"/>
        <c:spPr>
          <a:noFill/>
          <a:ln w="9525" cap="flat" cmpd="sng" algn="ctr">
            <a:solidFill>
              <a:schemeClr val="tx1">
                <a:lumMod val="75000"/>
                <a:lumOff val="2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623322960"/>
        <c:crosses val="autoZero"/>
        <c:auto val="1"/>
        <c:lblAlgn val="ctr"/>
        <c:lblOffset val="100"/>
        <c:noMultiLvlLbl val="0"/>
      </c:catAx>
      <c:valAx>
        <c:axId val="62332296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en-US"/>
                  <a:t>Tissue Concentration (mg/kg, wet wt)</a:t>
                </a:r>
              </a:p>
            </c:rich>
          </c:tx>
          <c:layout>
            <c:manualLayout>
              <c:xMode val="edge"/>
              <c:yMode val="edge"/>
              <c:x val="2.456140350877193E-2"/>
              <c:y val="9.7638888888888914E-2"/>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title>
        <c:numFmt formatCode="0" sourceLinked="0"/>
        <c:majorTickMark val="out"/>
        <c:minorTickMark val="out"/>
        <c:tickLblPos val="nextTo"/>
        <c:spPr>
          <a:noFill/>
          <a:ln>
            <a:solidFill>
              <a:schemeClr val="tx1">
                <a:lumMod val="75000"/>
                <a:lumOff val="25000"/>
              </a:schemeClr>
            </a:solidFill>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623325584"/>
        <c:crosses val="autoZero"/>
        <c:crossBetween val="between"/>
      </c:valAx>
      <c:spPr>
        <a:noFill/>
        <a:ln>
          <a:solidFill>
            <a:schemeClr val="tx1">
              <a:lumMod val="75000"/>
              <a:lumOff val="25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b="1">
          <a:solidFill>
            <a:schemeClr val="tx1"/>
          </a:solidFill>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200"/>
              <a:t>Arsenic</a:t>
            </a:r>
          </a:p>
        </c:rich>
      </c:tx>
      <c:layout>
        <c:manualLayout>
          <c:xMode val="edge"/>
          <c:yMode val="edge"/>
          <c:x val="0.44642390289449113"/>
          <c:y val="5.5555555555555552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endParaRPr lang="en-US"/>
        </a:p>
      </c:txPr>
    </c:title>
    <c:autoTitleDeleted val="0"/>
    <c:plotArea>
      <c:layout/>
      <c:barChart>
        <c:barDir val="col"/>
        <c:grouping val="clustered"/>
        <c:varyColors val="0"/>
        <c:ser>
          <c:idx val="0"/>
          <c:order val="0"/>
          <c:spPr>
            <a:pattFill prst="shingle">
              <a:fgClr>
                <a:schemeClr val="tx2">
                  <a:lumMod val="50000"/>
                </a:schemeClr>
              </a:fgClr>
              <a:bgClr>
                <a:schemeClr val="tx2">
                  <a:lumMod val="20000"/>
                  <a:lumOff val="80000"/>
                </a:schemeClr>
              </a:bgClr>
            </a:pattFill>
            <a:ln>
              <a:solidFill>
                <a:schemeClr val="accent4">
                  <a:lumMod val="50000"/>
                </a:schemeClr>
              </a:solidFill>
            </a:ln>
            <a:effectLst/>
          </c:spPr>
          <c:invertIfNegative val="0"/>
          <c:cat>
            <c:strRef>
              <c:f>'Chap 8 Fig 8-10'!$B$43:$E$43</c:f>
              <c:strCache>
                <c:ptCount val="4"/>
                <c:pt idx="0">
                  <c:v>SUIT                Muscle                July 2015</c:v>
                </c:pt>
                <c:pt idx="1">
                  <c:v>CDPHE  Muscle  March 2016</c:v>
                </c:pt>
                <c:pt idx="2">
                  <c:v>NMDGF            Muscle              March 2016</c:v>
                </c:pt>
                <c:pt idx="3">
                  <c:v>EPA                    Filet + Skin              Fall 2016</c:v>
                </c:pt>
              </c:strCache>
            </c:strRef>
          </c:cat>
          <c:val>
            <c:numRef>
              <c:f>'Chap 8 Fig 8-10'!$B$52:$E$52</c:f>
              <c:numCache>
                <c:formatCode>General</c:formatCode>
                <c:ptCount val="4"/>
                <c:pt idx="0" formatCode="0.000">
                  <c:v>2.5999999999999999E-2</c:v>
                </c:pt>
                <c:pt idx="1">
                  <c:v>8.1000000000000003E-2</c:v>
                </c:pt>
                <c:pt idx="2" formatCode="0.000">
                  <c:v>2.5000000000000001E-2</c:v>
                </c:pt>
                <c:pt idx="3" formatCode="0.000">
                  <c:v>0.06</c:v>
                </c:pt>
              </c:numCache>
            </c:numRef>
          </c:val>
          <c:extLst>
            <c:ext xmlns:c16="http://schemas.microsoft.com/office/drawing/2014/chart" uri="{C3380CC4-5D6E-409C-BE32-E72D297353CC}">
              <c16:uniqueId val="{00000002-2B90-4334-8666-1825CCD384B3}"/>
            </c:ext>
          </c:extLst>
        </c:ser>
        <c:dLbls>
          <c:showLegendKey val="0"/>
          <c:showVal val="0"/>
          <c:showCatName val="0"/>
          <c:showSerName val="0"/>
          <c:showPercent val="0"/>
          <c:showBubbleSize val="0"/>
        </c:dLbls>
        <c:gapWidth val="219"/>
        <c:overlap val="-27"/>
        <c:axId val="623325584"/>
        <c:axId val="623322960"/>
      </c:barChart>
      <c:catAx>
        <c:axId val="623325584"/>
        <c:scaling>
          <c:orientation val="minMax"/>
        </c:scaling>
        <c:delete val="0"/>
        <c:axPos val="b"/>
        <c:numFmt formatCode="General" sourceLinked="1"/>
        <c:majorTickMark val="out"/>
        <c:minorTickMark val="none"/>
        <c:tickLblPos val="nextTo"/>
        <c:spPr>
          <a:noFill/>
          <a:ln w="9525" cap="flat" cmpd="sng" algn="ctr">
            <a:solidFill>
              <a:schemeClr val="tx1">
                <a:lumMod val="75000"/>
                <a:lumOff val="2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623322960"/>
        <c:crosses val="autoZero"/>
        <c:auto val="1"/>
        <c:lblAlgn val="ctr"/>
        <c:lblOffset val="100"/>
        <c:noMultiLvlLbl val="0"/>
      </c:catAx>
      <c:valAx>
        <c:axId val="623322960"/>
        <c:scaling>
          <c:orientation val="minMax"/>
          <c:max val="0.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en-US"/>
                  <a:t>Tissue Concentration (mg/kg, wet wt)</a:t>
                </a:r>
              </a:p>
            </c:rich>
          </c:tx>
          <c:layout>
            <c:manualLayout>
              <c:xMode val="edge"/>
              <c:yMode val="edge"/>
              <c:x val="2.456140350877193E-2"/>
              <c:y val="9.7638888888888914E-2"/>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title>
        <c:numFmt formatCode="0.00" sourceLinked="0"/>
        <c:majorTickMark val="out"/>
        <c:minorTickMark val="out"/>
        <c:tickLblPos val="nextTo"/>
        <c:spPr>
          <a:noFill/>
          <a:ln>
            <a:solidFill>
              <a:schemeClr val="tx1">
                <a:lumMod val="75000"/>
                <a:lumOff val="25000"/>
              </a:schemeClr>
            </a:solidFill>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623325584"/>
        <c:crosses val="autoZero"/>
        <c:crossBetween val="between"/>
        <c:majorUnit val="2.0000000000000004E-2"/>
        <c:minorUnit val="1.0000000000000002E-2"/>
      </c:valAx>
      <c:spPr>
        <a:noFill/>
        <a:ln>
          <a:solidFill>
            <a:schemeClr val="tx1">
              <a:lumMod val="75000"/>
              <a:lumOff val="25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b="1">
          <a:solidFill>
            <a:schemeClr val="tx1"/>
          </a:solidFill>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200"/>
              <a:t>Channel Catfish--Copper</a:t>
            </a:r>
          </a:p>
        </c:rich>
      </c:tx>
      <c:layout>
        <c:manualLayout>
          <c:xMode val="edge"/>
          <c:yMode val="edge"/>
          <c:x val="0.32573403974654003"/>
          <c:y val="2.0880493700366012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4483114610673667"/>
          <c:y val="0.20448616829547747"/>
          <c:w val="0.80561329833770778"/>
          <c:h val="0.67871336154231987"/>
        </c:manualLayout>
      </c:layout>
      <c:scatterChart>
        <c:scatterStyle val="lineMarker"/>
        <c:varyColors val="0"/>
        <c:ser>
          <c:idx val="0"/>
          <c:order val="0"/>
          <c:tx>
            <c:strRef>
              <c:f>'Chap 8 Fig 8-11 and 8-12'!$A$4</c:f>
              <c:strCache>
                <c:ptCount val="1"/>
                <c:pt idx="0">
                  <c:v>EPA Contractor Filet+Skin</c:v>
                </c:pt>
              </c:strCache>
            </c:strRef>
          </c:tx>
          <c:spPr>
            <a:ln w="19050" cap="rnd">
              <a:noFill/>
              <a:round/>
            </a:ln>
            <a:effectLst/>
          </c:spPr>
          <c:marker>
            <c:symbol val="circle"/>
            <c:size val="7"/>
            <c:spPr>
              <a:solidFill>
                <a:schemeClr val="bg2">
                  <a:lumMod val="10000"/>
                </a:schemeClr>
              </a:solidFill>
              <a:ln w="9525">
                <a:solidFill>
                  <a:schemeClr val="tx2">
                    <a:lumMod val="50000"/>
                  </a:schemeClr>
                </a:solidFill>
              </a:ln>
              <a:effectLst/>
            </c:spPr>
          </c:marker>
          <c:xVal>
            <c:numRef>
              <c:f>'Chap 8 Fig 8-11 and 8-12'!$C$4:$C$8</c:f>
              <c:numCache>
                <c:formatCode>0.00</c:formatCode>
                <c:ptCount val="5"/>
                <c:pt idx="0">
                  <c:v>214.42899456000004</c:v>
                </c:pt>
                <c:pt idx="1">
                  <c:v>295.82961408</c:v>
                </c:pt>
                <c:pt idx="2">
                  <c:v>345.79974528000002</c:v>
                </c:pt>
                <c:pt idx="3">
                  <c:v>377.61647615999999</c:v>
                </c:pt>
                <c:pt idx="4">
                  <c:v>421.32625920000004</c:v>
                </c:pt>
              </c:numCache>
            </c:numRef>
          </c:xVal>
          <c:yVal>
            <c:numRef>
              <c:f>'Chap 8 Fig 8-11 and 8-12'!$H$4:$H$8</c:f>
              <c:numCache>
                <c:formatCode>0.00</c:formatCode>
                <c:ptCount val="5"/>
                <c:pt idx="0">
                  <c:v>0.31166982922201136</c:v>
                </c:pt>
                <c:pt idx="1">
                  <c:v>0.41911764705882348</c:v>
                </c:pt>
                <c:pt idx="2">
                  <c:v>0.353415559772296</c:v>
                </c:pt>
                <c:pt idx="3">
                  <c:v>0.42741935483870969</c:v>
                </c:pt>
                <c:pt idx="4">
                  <c:v>0.42765654648956353</c:v>
                </c:pt>
              </c:numCache>
            </c:numRef>
          </c:yVal>
          <c:smooth val="0"/>
          <c:extLst>
            <c:ext xmlns:c16="http://schemas.microsoft.com/office/drawing/2014/chart" uri="{C3380CC4-5D6E-409C-BE32-E72D297353CC}">
              <c16:uniqueId val="{00000000-3304-453E-812D-81F306F07EA2}"/>
            </c:ext>
          </c:extLst>
        </c:ser>
        <c:ser>
          <c:idx val="1"/>
          <c:order val="1"/>
          <c:tx>
            <c:strRef>
              <c:f>'Chap 8 Fig 8-11 and 8-12'!$A$10</c:f>
              <c:strCache>
                <c:ptCount val="1"/>
                <c:pt idx="0">
                  <c:v>NNEPA--Muscle Filet</c:v>
                </c:pt>
              </c:strCache>
            </c:strRef>
          </c:tx>
          <c:spPr>
            <a:ln w="25400" cap="rnd">
              <a:noFill/>
              <a:round/>
            </a:ln>
            <a:effectLst/>
          </c:spPr>
          <c:marker>
            <c:symbol val="triangle"/>
            <c:size val="8"/>
            <c:spPr>
              <a:solidFill>
                <a:schemeClr val="tx2">
                  <a:lumMod val="40000"/>
                  <a:lumOff val="60000"/>
                </a:schemeClr>
              </a:solidFill>
              <a:ln w="9525">
                <a:solidFill>
                  <a:schemeClr val="bg2">
                    <a:lumMod val="25000"/>
                  </a:schemeClr>
                </a:solidFill>
              </a:ln>
              <a:effectLst/>
            </c:spPr>
          </c:marker>
          <c:xVal>
            <c:numRef>
              <c:f>'Chap 8 Fig 8-11 and 8-12'!$C$10:$C$19</c:f>
              <c:numCache>
                <c:formatCode>0.00</c:formatCode>
                <c:ptCount val="10"/>
                <c:pt idx="0">
                  <c:v>214</c:v>
                </c:pt>
                <c:pt idx="1">
                  <c:v>214</c:v>
                </c:pt>
                <c:pt idx="2">
                  <c:v>230</c:v>
                </c:pt>
                <c:pt idx="3">
                  <c:v>230</c:v>
                </c:pt>
                <c:pt idx="4">
                  <c:v>246</c:v>
                </c:pt>
                <c:pt idx="5">
                  <c:v>246</c:v>
                </c:pt>
                <c:pt idx="6">
                  <c:v>333</c:v>
                </c:pt>
                <c:pt idx="7">
                  <c:v>333</c:v>
                </c:pt>
                <c:pt idx="8">
                  <c:v>346</c:v>
                </c:pt>
                <c:pt idx="9">
                  <c:v>346</c:v>
                </c:pt>
              </c:numCache>
            </c:numRef>
          </c:xVal>
          <c:yVal>
            <c:numRef>
              <c:f>'Chap 8 Fig 8-11 and 8-12'!$H$10:$H$19</c:f>
              <c:numCache>
                <c:formatCode>General</c:formatCode>
                <c:ptCount val="10"/>
                <c:pt idx="0">
                  <c:v>0.25</c:v>
                </c:pt>
                <c:pt idx="1">
                  <c:v>0.32</c:v>
                </c:pt>
                <c:pt idx="2">
                  <c:v>0.44</c:v>
                </c:pt>
                <c:pt idx="3">
                  <c:v>0.36</c:v>
                </c:pt>
                <c:pt idx="4">
                  <c:v>0.41</c:v>
                </c:pt>
                <c:pt idx="5">
                  <c:v>0.31</c:v>
                </c:pt>
                <c:pt idx="6">
                  <c:v>0.39</c:v>
                </c:pt>
                <c:pt idx="7">
                  <c:v>0.31</c:v>
                </c:pt>
                <c:pt idx="8">
                  <c:v>0.37</c:v>
                </c:pt>
                <c:pt idx="9">
                  <c:v>0.38</c:v>
                </c:pt>
              </c:numCache>
            </c:numRef>
          </c:yVal>
          <c:smooth val="0"/>
          <c:extLst>
            <c:ext xmlns:c16="http://schemas.microsoft.com/office/drawing/2014/chart" uri="{C3380CC4-5D6E-409C-BE32-E72D297353CC}">
              <c16:uniqueId val="{00000001-3304-453E-812D-81F306F07EA2}"/>
            </c:ext>
          </c:extLst>
        </c:ser>
        <c:ser>
          <c:idx val="2"/>
          <c:order val="2"/>
          <c:tx>
            <c:strRef>
              <c:f>'Chap 8 Fig 8-11 and 8-12'!$P$27</c:f>
              <c:strCache>
                <c:ptCount val="1"/>
                <c:pt idx="0">
                  <c:v>NMDGF-March 2016</c:v>
                </c:pt>
              </c:strCache>
            </c:strRef>
          </c:tx>
          <c:spPr>
            <a:ln w="25400" cap="rnd">
              <a:noFill/>
              <a:round/>
            </a:ln>
            <a:effectLst/>
          </c:spPr>
          <c:marker>
            <c:symbol val="square"/>
            <c:size val="7"/>
            <c:spPr>
              <a:solidFill>
                <a:schemeClr val="accent6">
                  <a:lumMod val="40000"/>
                  <a:lumOff val="60000"/>
                </a:schemeClr>
              </a:solidFill>
              <a:ln w="9525">
                <a:solidFill>
                  <a:schemeClr val="accent3"/>
                </a:solidFill>
              </a:ln>
              <a:effectLst/>
            </c:spPr>
          </c:marker>
          <c:xVal>
            <c:numRef>
              <c:f>'Chap 8 Fig 8-11 and 8-12'!$C$21:$C$28</c:f>
              <c:numCache>
                <c:formatCode>0.00</c:formatCode>
                <c:ptCount val="8"/>
                <c:pt idx="0">
                  <c:v>214</c:v>
                </c:pt>
                <c:pt idx="1">
                  <c:v>214</c:v>
                </c:pt>
                <c:pt idx="2">
                  <c:v>214</c:v>
                </c:pt>
                <c:pt idx="3">
                  <c:v>214</c:v>
                </c:pt>
                <c:pt idx="4">
                  <c:v>214</c:v>
                </c:pt>
                <c:pt idx="5">
                  <c:v>214</c:v>
                </c:pt>
                <c:pt idx="6">
                  <c:v>214</c:v>
                </c:pt>
                <c:pt idx="7">
                  <c:v>214</c:v>
                </c:pt>
              </c:numCache>
            </c:numRef>
          </c:xVal>
          <c:yVal>
            <c:numRef>
              <c:f>'Chap 8 Fig 8-11 and 8-12'!$H$21:$H$28</c:f>
              <c:numCache>
                <c:formatCode>General</c:formatCode>
                <c:ptCount val="8"/>
                <c:pt idx="0">
                  <c:v>0.25</c:v>
                </c:pt>
                <c:pt idx="1">
                  <c:v>0.25</c:v>
                </c:pt>
                <c:pt idx="2">
                  <c:v>0.25</c:v>
                </c:pt>
                <c:pt idx="3">
                  <c:v>0.25</c:v>
                </c:pt>
                <c:pt idx="4">
                  <c:v>0.25</c:v>
                </c:pt>
                <c:pt idx="5">
                  <c:v>0.25</c:v>
                </c:pt>
                <c:pt idx="6">
                  <c:v>0.25</c:v>
                </c:pt>
                <c:pt idx="7">
                  <c:v>0.25</c:v>
                </c:pt>
              </c:numCache>
            </c:numRef>
          </c:yVal>
          <c:smooth val="0"/>
          <c:extLst>
            <c:ext xmlns:c16="http://schemas.microsoft.com/office/drawing/2014/chart" uri="{C3380CC4-5D6E-409C-BE32-E72D297353CC}">
              <c16:uniqueId val="{00000000-5353-41E6-A74C-5B8A002702B8}"/>
            </c:ext>
          </c:extLst>
        </c:ser>
        <c:ser>
          <c:idx val="3"/>
          <c:order val="3"/>
          <c:tx>
            <c:strRef>
              <c:f>'Chap 8 Fig 8-11 and 8-12'!$P$26</c:f>
              <c:strCache>
                <c:ptCount val="1"/>
                <c:pt idx="0">
                  <c:v>NMDGF-Immediate Post GKM</c:v>
                </c:pt>
              </c:strCache>
            </c:strRef>
          </c:tx>
          <c:spPr>
            <a:ln w="25400" cap="rnd">
              <a:noFill/>
              <a:round/>
            </a:ln>
            <a:effectLst/>
          </c:spPr>
          <c:marker>
            <c:symbol val="circle"/>
            <c:size val="5"/>
            <c:spPr>
              <a:solidFill>
                <a:schemeClr val="accent4"/>
              </a:solidFill>
              <a:ln w="9525">
                <a:solidFill>
                  <a:schemeClr val="accent4"/>
                </a:solidFill>
              </a:ln>
              <a:effectLst/>
            </c:spPr>
          </c:marker>
          <c:xVal>
            <c:numRef>
              <c:f>'Chap 8 Fig 8-11 and 8-12'!$C$29:$C$33</c:f>
              <c:numCache>
                <c:formatCode>0.00</c:formatCode>
                <c:ptCount val="5"/>
                <c:pt idx="0">
                  <c:v>214</c:v>
                </c:pt>
                <c:pt idx="1">
                  <c:v>214</c:v>
                </c:pt>
                <c:pt idx="2">
                  <c:v>214</c:v>
                </c:pt>
                <c:pt idx="3">
                  <c:v>214</c:v>
                </c:pt>
                <c:pt idx="4">
                  <c:v>214</c:v>
                </c:pt>
              </c:numCache>
            </c:numRef>
          </c:xVal>
          <c:yVal>
            <c:numRef>
              <c:f>'Chap 8 Fig 8-11 and 8-12'!$H$29:$H$33</c:f>
              <c:numCache>
                <c:formatCode>General</c:formatCode>
                <c:ptCount val="5"/>
                <c:pt idx="0">
                  <c:v>0.25</c:v>
                </c:pt>
                <c:pt idx="1">
                  <c:v>0.25</c:v>
                </c:pt>
                <c:pt idx="2">
                  <c:v>0.25</c:v>
                </c:pt>
                <c:pt idx="3">
                  <c:v>0.25</c:v>
                </c:pt>
                <c:pt idx="4">
                  <c:v>0.25</c:v>
                </c:pt>
              </c:numCache>
            </c:numRef>
          </c:yVal>
          <c:smooth val="0"/>
          <c:extLst>
            <c:ext xmlns:c16="http://schemas.microsoft.com/office/drawing/2014/chart" uri="{C3380CC4-5D6E-409C-BE32-E72D297353CC}">
              <c16:uniqueId val="{00000001-5353-41E6-A74C-5B8A002702B8}"/>
            </c:ext>
          </c:extLst>
        </c:ser>
        <c:dLbls>
          <c:showLegendKey val="0"/>
          <c:showVal val="0"/>
          <c:showCatName val="0"/>
          <c:showSerName val="0"/>
          <c:showPercent val="0"/>
          <c:showBubbleSize val="0"/>
        </c:dLbls>
        <c:axId val="535775112"/>
        <c:axId val="535777736"/>
      </c:scatterChart>
      <c:valAx>
        <c:axId val="535775112"/>
        <c:scaling>
          <c:orientation val="minMax"/>
          <c:min val="20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en-US"/>
                  <a:t>River Distance from GKM (km)</a:t>
                </a:r>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535777736"/>
        <c:crosses val="autoZero"/>
        <c:crossBetween val="midCat"/>
      </c:valAx>
      <c:valAx>
        <c:axId val="5357777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en-US"/>
                  <a:t> Tissue Concentration (mg/kg, Wet wt.)</a:t>
                </a:r>
              </a:p>
            </c:rich>
          </c:tx>
          <c:layout>
            <c:manualLayout>
              <c:xMode val="edge"/>
              <c:yMode val="edge"/>
              <c:x val="7.9231035717850697E-3"/>
              <c:y val="0.21157382994868368"/>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title>
        <c:numFmt formatCode="0.00" sourceLinked="1"/>
        <c:majorTickMark val="out"/>
        <c:minorTickMark val="out"/>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535775112"/>
        <c:crosses val="autoZero"/>
        <c:crossBetween val="midCat"/>
      </c:valAx>
      <c:spPr>
        <a:noFill/>
        <a:ln>
          <a:solidFill>
            <a:schemeClr val="tx1">
              <a:lumMod val="65000"/>
              <a:lumOff val="35000"/>
            </a:schemeClr>
          </a:solidFill>
        </a:ln>
        <a:effectLst/>
      </c:spPr>
    </c:plotArea>
    <c:legend>
      <c:legendPos val="t"/>
      <c:layout>
        <c:manualLayout>
          <c:xMode val="edge"/>
          <c:yMode val="edge"/>
          <c:x val="0.1282652404875855"/>
          <c:y val="7.1940699397890967E-2"/>
          <c:w val="0.80733921682608478"/>
          <c:h val="0.11235187905513502"/>
        </c:manualLayout>
      </c:layout>
      <c:overlay val="0"/>
      <c:spPr>
        <a:solidFill>
          <a:schemeClr val="bg1"/>
        </a:solid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chemeClr val="tx1"/>
          </a:solidFill>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200"/>
              <a:t>Channel Catfish--Mercury</a:t>
            </a:r>
          </a:p>
        </c:rich>
      </c:tx>
      <c:overlay val="0"/>
      <c:spPr>
        <a:noFill/>
        <a:ln>
          <a:noFill/>
        </a:ln>
        <a:effectLst/>
      </c:spPr>
    </c:title>
    <c:autoTitleDeleted val="0"/>
    <c:plotArea>
      <c:layout>
        <c:manualLayout>
          <c:layoutTarget val="inner"/>
          <c:xMode val="edge"/>
          <c:yMode val="edge"/>
          <c:x val="0.14483114610673667"/>
          <c:y val="0.20718453728903938"/>
          <c:w val="0.80561329833770778"/>
          <c:h val="0.65760538507884403"/>
        </c:manualLayout>
      </c:layout>
      <c:scatterChart>
        <c:scatterStyle val="lineMarker"/>
        <c:varyColors val="0"/>
        <c:ser>
          <c:idx val="0"/>
          <c:order val="0"/>
          <c:tx>
            <c:strRef>
              <c:f>'Chap 8 Fig 8-11 and 8-12'!$A$4</c:f>
              <c:strCache>
                <c:ptCount val="1"/>
                <c:pt idx="0">
                  <c:v>EPA Contractor Filet+Skin</c:v>
                </c:pt>
              </c:strCache>
            </c:strRef>
          </c:tx>
          <c:spPr>
            <a:ln w="19050" cap="rnd">
              <a:noFill/>
              <a:round/>
            </a:ln>
            <a:effectLst/>
          </c:spPr>
          <c:marker>
            <c:symbol val="circle"/>
            <c:size val="7"/>
            <c:spPr>
              <a:solidFill>
                <a:schemeClr val="bg2">
                  <a:lumMod val="10000"/>
                </a:schemeClr>
              </a:solidFill>
              <a:ln w="9525">
                <a:solidFill>
                  <a:schemeClr val="tx2">
                    <a:lumMod val="50000"/>
                  </a:schemeClr>
                </a:solidFill>
              </a:ln>
              <a:effectLst/>
            </c:spPr>
          </c:marker>
          <c:xVal>
            <c:numRef>
              <c:f>'Chap 8 Fig 8-11 and 8-12'!$C$4:$C$8</c:f>
              <c:numCache>
                <c:formatCode>0.00</c:formatCode>
                <c:ptCount val="5"/>
                <c:pt idx="0">
                  <c:v>214.42899456000004</c:v>
                </c:pt>
                <c:pt idx="1">
                  <c:v>295.82961408</c:v>
                </c:pt>
                <c:pt idx="2">
                  <c:v>345.79974528000002</c:v>
                </c:pt>
                <c:pt idx="3">
                  <c:v>377.61647615999999</c:v>
                </c:pt>
                <c:pt idx="4">
                  <c:v>421.32625920000004</c:v>
                </c:pt>
              </c:numCache>
            </c:numRef>
          </c:xVal>
          <c:yVal>
            <c:numRef>
              <c:f>'Chap 8 Fig 8-11 and 8-12'!$J$4:$J$8</c:f>
              <c:numCache>
                <c:formatCode>0.00</c:formatCode>
                <c:ptCount val="5"/>
                <c:pt idx="0">
                  <c:v>0.12495256166982922</c:v>
                </c:pt>
                <c:pt idx="1">
                  <c:v>9.7485768500948755E-2</c:v>
                </c:pt>
                <c:pt idx="2">
                  <c:v>0.1055740037950664</c:v>
                </c:pt>
                <c:pt idx="3">
                  <c:v>0.2027751423149905</c:v>
                </c:pt>
                <c:pt idx="4">
                  <c:v>0.22333965844402276</c:v>
                </c:pt>
              </c:numCache>
            </c:numRef>
          </c:yVal>
          <c:smooth val="0"/>
          <c:extLst>
            <c:ext xmlns:c16="http://schemas.microsoft.com/office/drawing/2014/chart" uri="{C3380CC4-5D6E-409C-BE32-E72D297353CC}">
              <c16:uniqueId val="{00000003-23FB-4FFF-88BD-E505B48FDF23}"/>
            </c:ext>
          </c:extLst>
        </c:ser>
        <c:ser>
          <c:idx val="1"/>
          <c:order val="1"/>
          <c:tx>
            <c:strRef>
              <c:f>'Chap 8 Fig 8-11 and 8-12'!$A$10</c:f>
              <c:strCache>
                <c:ptCount val="1"/>
                <c:pt idx="0">
                  <c:v>NNEPA--Muscle Filet</c:v>
                </c:pt>
              </c:strCache>
            </c:strRef>
          </c:tx>
          <c:spPr>
            <a:ln w="25400" cap="rnd">
              <a:noFill/>
              <a:round/>
            </a:ln>
            <a:effectLst/>
          </c:spPr>
          <c:marker>
            <c:symbol val="triangle"/>
            <c:size val="8"/>
            <c:spPr>
              <a:solidFill>
                <a:schemeClr val="tx2">
                  <a:lumMod val="40000"/>
                  <a:lumOff val="60000"/>
                </a:schemeClr>
              </a:solidFill>
              <a:ln w="9525">
                <a:solidFill>
                  <a:schemeClr val="bg2">
                    <a:lumMod val="25000"/>
                  </a:schemeClr>
                </a:solidFill>
              </a:ln>
              <a:effectLst/>
            </c:spPr>
          </c:marker>
          <c:xVal>
            <c:numRef>
              <c:f>'Chap 8 Fig 8-11 and 8-12'!$C$10:$C$19</c:f>
              <c:numCache>
                <c:formatCode>0.00</c:formatCode>
                <c:ptCount val="10"/>
                <c:pt idx="0">
                  <c:v>214</c:v>
                </c:pt>
                <c:pt idx="1">
                  <c:v>214</c:v>
                </c:pt>
                <c:pt idx="2">
                  <c:v>230</c:v>
                </c:pt>
                <c:pt idx="3">
                  <c:v>230</c:v>
                </c:pt>
                <c:pt idx="4">
                  <c:v>246</c:v>
                </c:pt>
                <c:pt idx="5">
                  <c:v>246</c:v>
                </c:pt>
                <c:pt idx="6">
                  <c:v>333</c:v>
                </c:pt>
                <c:pt idx="7">
                  <c:v>333</c:v>
                </c:pt>
                <c:pt idx="8">
                  <c:v>346</c:v>
                </c:pt>
                <c:pt idx="9">
                  <c:v>346</c:v>
                </c:pt>
              </c:numCache>
            </c:numRef>
          </c:xVal>
          <c:yVal>
            <c:numRef>
              <c:f>'Chap 8 Fig 8-11 and 8-12'!$J$10:$J$19</c:f>
              <c:numCache>
                <c:formatCode>General</c:formatCode>
                <c:ptCount val="10"/>
                <c:pt idx="0">
                  <c:v>0.16</c:v>
                </c:pt>
                <c:pt idx="1">
                  <c:v>0.15</c:v>
                </c:pt>
                <c:pt idx="2">
                  <c:v>0.15</c:v>
                </c:pt>
                <c:pt idx="3">
                  <c:v>0.14000000000000001</c:v>
                </c:pt>
                <c:pt idx="4">
                  <c:v>0.17</c:v>
                </c:pt>
                <c:pt idx="5">
                  <c:v>0.14000000000000001</c:v>
                </c:pt>
                <c:pt idx="6">
                  <c:v>0.19</c:v>
                </c:pt>
                <c:pt idx="7">
                  <c:v>0.13</c:v>
                </c:pt>
                <c:pt idx="8" formatCode="0.00">
                  <c:v>9.5000000000000001E-2</c:v>
                </c:pt>
                <c:pt idx="9">
                  <c:v>0.16</c:v>
                </c:pt>
              </c:numCache>
            </c:numRef>
          </c:yVal>
          <c:smooth val="0"/>
          <c:extLst>
            <c:ext xmlns:c16="http://schemas.microsoft.com/office/drawing/2014/chart" uri="{C3380CC4-5D6E-409C-BE32-E72D297353CC}">
              <c16:uniqueId val="{00000005-23FB-4FFF-88BD-E505B48FDF23}"/>
            </c:ext>
          </c:extLst>
        </c:ser>
        <c:ser>
          <c:idx val="2"/>
          <c:order val="2"/>
          <c:tx>
            <c:strRef>
              <c:f>'Chap 8 Fig 8-11 and 8-12'!$P$27</c:f>
              <c:strCache>
                <c:ptCount val="1"/>
                <c:pt idx="0">
                  <c:v>NMDGF-March 2016</c:v>
                </c:pt>
              </c:strCache>
            </c:strRef>
          </c:tx>
          <c:spPr>
            <a:ln w="25400" cap="rnd">
              <a:noFill/>
              <a:round/>
            </a:ln>
            <a:effectLst/>
          </c:spPr>
          <c:marker>
            <c:symbol val="square"/>
            <c:size val="7"/>
            <c:spPr>
              <a:solidFill>
                <a:schemeClr val="accent6">
                  <a:lumMod val="40000"/>
                  <a:lumOff val="60000"/>
                </a:schemeClr>
              </a:solidFill>
              <a:ln w="9525">
                <a:solidFill>
                  <a:schemeClr val="accent3"/>
                </a:solidFill>
              </a:ln>
              <a:effectLst/>
            </c:spPr>
          </c:marker>
          <c:xVal>
            <c:numRef>
              <c:f>'Chap 8 Fig 8-11 and 8-12'!$C$21:$C$28</c:f>
              <c:numCache>
                <c:formatCode>0.00</c:formatCode>
                <c:ptCount val="8"/>
                <c:pt idx="0">
                  <c:v>214</c:v>
                </c:pt>
                <c:pt idx="1">
                  <c:v>214</c:v>
                </c:pt>
                <c:pt idx="2">
                  <c:v>214</c:v>
                </c:pt>
                <c:pt idx="3">
                  <c:v>214</c:v>
                </c:pt>
                <c:pt idx="4">
                  <c:v>214</c:v>
                </c:pt>
                <c:pt idx="5">
                  <c:v>214</c:v>
                </c:pt>
                <c:pt idx="6">
                  <c:v>214</c:v>
                </c:pt>
                <c:pt idx="7">
                  <c:v>214</c:v>
                </c:pt>
              </c:numCache>
            </c:numRef>
          </c:xVal>
          <c:yVal>
            <c:numRef>
              <c:f>'Chap 8 Fig 8-11 and 8-12'!$J$21:$J$28</c:f>
              <c:numCache>
                <c:formatCode>General</c:formatCode>
                <c:ptCount val="8"/>
                <c:pt idx="0">
                  <c:v>5.6000000000000001E-2</c:v>
                </c:pt>
                <c:pt idx="1">
                  <c:v>0.11</c:v>
                </c:pt>
                <c:pt idx="2">
                  <c:v>6.9000000000000006E-2</c:v>
                </c:pt>
                <c:pt idx="3">
                  <c:v>6.2E-2</c:v>
                </c:pt>
                <c:pt idx="4">
                  <c:v>4.1000000000000002E-2</c:v>
                </c:pt>
                <c:pt idx="5">
                  <c:v>7.0000000000000007E-2</c:v>
                </c:pt>
                <c:pt idx="6">
                  <c:v>9.2999999999999999E-2</c:v>
                </c:pt>
                <c:pt idx="7">
                  <c:v>7.6999999999999999E-2</c:v>
                </c:pt>
              </c:numCache>
            </c:numRef>
          </c:yVal>
          <c:smooth val="0"/>
          <c:extLst>
            <c:ext xmlns:c16="http://schemas.microsoft.com/office/drawing/2014/chart" uri="{C3380CC4-5D6E-409C-BE32-E72D297353CC}">
              <c16:uniqueId val="{00000007-23FB-4FFF-88BD-E505B48FDF23}"/>
            </c:ext>
          </c:extLst>
        </c:ser>
        <c:ser>
          <c:idx val="3"/>
          <c:order val="3"/>
          <c:tx>
            <c:strRef>
              <c:f>'Chap 8 Fig 8-11 and 8-12'!$P$26</c:f>
              <c:strCache>
                <c:ptCount val="1"/>
                <c:pt idx="0">
                  <c:v>NMDGF-Immediate Post GKM</c:v>
                </c:pt>
              </c:strCache>
            </c:strRef>
          </c:tx>
          <c:spPr>
            <a:ln w="25400" cap="rnd">
              <a:noFill/>
              <a:round/>
            </a:ln>
            <a:effectLst/>
          </c:spPr>
          <c:marker>
            <c:symbol val="circle"/>
            <c:size val="7"/>
            <c:spPr>
              <a:solidFill>
                <a:schemeClr val="accent4"/>
              </a:solidFill>
              <a:ln w="9525">
                <a:solidFill>
                  <a:schemeClr val="bg1">
                    <a:lumMod val="75000"/>
                  </a:schemeClr>
                </a:solidFill>
              </a:ln>
              <a:effectLst/>
            </c:spPr>
          </c:marker>
          <c:xVal>
            <c:numRef>
              <c:f>'Chap 8 Fig 8-11 and 8-12'!$C$29:$C$33</c:f>
              <c:numCache>
                <c:formatCode>0.00</c:formatCode>
                <c:ptCount val="5"/>
                <c:pt idx="0">
                  <c:v>214</c:v>
                </c:pt>
                <c:pt idx="1">
                  <c:v>214</c:v>
                </c:pt>
                <c:pt idx="2">
                  <c:v>214</c:v>
                </c:pt>
                <c:pt idx="3">
                  <c:v>214</c:v>
                </c:pt>
                <c:pt idx="4">
                  <c:v>214</c:v>
                </c:pt>
              </c:numCache>
            </c:numRef>
          </c:xVal>
          <c:yVal>
            <c:numRef>
              <c:f>'Chap 8 Fig 8-11 and 8-12'!$J$29:$J$33</c:f>
              <c:numCache>
                <c:formatCode>General</c:formatCode>
                <c:ptCount val="5"/>
                <c:pt idx="0">
                  <c:v>2.5000000000000001E-3</c:v>
                </c:pt>
                <c:pt idx="1">
                  <c:v>2.5000000000000001E-3</c:v>
                </c:pt>
                <c:pt idx="2">
                  <c:v>2.5000000000000001E-3</c:v>
                </c:pt>
                <c:pt idx="3">
                  <c:v>2.5000000000000001E-3</c:v>
                </c:pt>
                <c:pt idx="4">
                  <c:v>2.5000000000000001E-3</c:v>
                </c:pt>
              </c:numCache>
            </c:numRef>
          </c:yVal>
          <c:smooth val="0"/>
          <c:extLst>
            <c:ext xmlns:c16="http://schemas.microsoft.com/office/drawing/2014/chart" uri="{C3380CC4-5D6E-409C-BE32-E72D297353CC}">
              <c16:uniqueId val="{00000009-23FB-4FFF-88BD-E505B48FDF23}"/>
            </c:ext>
          </c:extLst>
        </c:ser>
        <c:dLbls>
          <c:showLegendKey val="0"/>
          <c:showVal val="0"/>
          <c:showCatName val="0"/>
          <c:showSerName val="0"/>
          <c:showPercent val="0"/>
          <c:showBubbleSize val="0"/>
        </c:dLbls>
        <c:axId val="535775112"/>
        <c:axId val="535777736"/>
      </c:scatterChart>
      <c:valAx>
        <c:axId val="535775112"/>
        <c:scaling>
          <c:orientation val="minMax"/>
          <c:min val="20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en-US"/>
                  <a:t>River Distance from GKM (km)</a:t>
                </a:r>
              </a:p>
            </c:rich>
          </c:tx>
          <c:overlay val="0"/>
          <c:spPr>
            <a:noFill/>
            <a:ln>
              <a:noFill/>
            </a:ln>
            <a:effectLst/>
          </c:spPr>
        </c:title>
        <c:numFmt formatCode="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535777736"/>
        <c:crosses val="autoZero"/>
        <c:crossBetween val="midCat"/>
      </c:valAx>
      <c:valAx>
        <c:axId val="5357777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en-US"/>
                  <a:t> Tisue Concentration (mg/kg, Wet wt.)</a:t>
                </a:r>
              </a:p>
            </c:rich>
          </c:tx>
          <c:layout>
            <c:manualLayout>
              <c:xMode val="edge"/>
              <c:yMode val="edge"/>
              <c:x val="8.8086550156840149E-4"/>
              <c:y val="0.29258679076724908"/>
            </c:manualLayout>
          </c:layout>
          <c:overlay val="0"/>
          <c:spPr>
            <a:noFill/>
            <a:ln>
              <a:noFill/>
            </a:ln>
            <a:effectLst/>
          </c:spPr>
        </c:title>
        <c:numFmt formatCode="0.00" sourceLinked="1"/>
        <c:majorTickMark val="out"/>
        <c:minorTickMark val="out"/>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535775112"/>
        <c:crosses val="autoZero"/>
        <c:crossBetween val="midCat"/>
      </c:valAx>
      <c:spPr>
        <a:ln>
          <a:solidFill>
            <a:schemeClr val="tx1">
              <a:lumMod val="65000"/>
              <a:lumOff val="35000"/>
            </a:schemeClr>
          </a:solidFill>
        </a:ln>
      </c:spPr>
    </c:plotArea>
    <c:legend>
      <c:legendPos val="t"/>
      <c:layout>
        <c:manualLayout>
          <c:xMode val="edge"/>
          <c:yMode val="edge"/>
          <c:x val="0.12412495998975737"/>
          <c:y val="8.4408063767754601E-2"/>
          <c:w val="0.81198796491901915"/>
          <c:h val="0.11242958746251705"/>
        </c:manualLayout>
      </c:layout>
      <c:overlay val="0"/>
      <c:spPr>
        <a:solidFill>
          <a:schemeClr val="bg1"/>
        </a:solid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chemeClr val="tx1"/>
          </a:solidFill>
        </a:defRPr>
      </a:pPr>
      <a:endParaRPr lang="en-US"/>
    </a:p>
  </c:txPr>
  <c:printSettings>
    <c:headerFooter/>
    <c:pageMargins b="0.75" l="0.7" r="0.7" t="0.75" header="0.3" footer="0.3"/>
    <c:pageSetup/>
  </c:printSettings>
  <c:userShapes r:id="rId1"/>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200"/>
              <a:t>Channel Catfish--Zinc</a:t>
            </a:r>
          </a:p>
        </c:rich>
      </c:tx>
      <c:overlay val="0"/>
      <c:spPr>
        <a:noFill/>
        <a:ln>
          <a:noFill/>
        </a:ln>
        <a:effectLst/>
      </c:spPr>
    </c:title>
    <c:autoTitleDeleted val="0"/>
    <c:plotArea>
      <c:layout>
        <c:manualLayout>
          <c:layoutTarget val="inner"/>
          <c:xMode val="edge"/>
          <c:yMode val="edge"/>
          <c:x val="0.16828182909297143"/>
          <c:y val="0.20563152820183189"/>
          <c:w val="0.78216278241601711"/>
          <c:h val="0.65442819647544059"/>
        </c:manualLayout>
      </c:layout>
      <c:scatterChart>
        <c:scatterStyle val="lineMarker"/>
        <c:varyColors val="0"/>
        <c:ser>
          <c:idx val="0"/>
          <c:order val="0"/>
          <c:tx>
            <c:strRef>
              <c:f>'Chap 8 Fig 8-11 and 8-12'!$A$4</c:f>
              <c:strCache>
                <c:ptCount val="1"/>
                <c:pt idx="0">
                  <c:v>EPA Contractor Filet+Skin</c:v>
                </c:pt>
              </c:strCache>
            </c:strRef>
          </c:tx>
          <c:spPr>
            <a:ln w="19050" cap="rnd">
              <a:noFill/>
              <a:round/>
            </a:ln>
            <a:effectLst/>
          </c:spPr>
          <c:marker>
            <c:symbol val="circle"/>
            <c:size val="7"/>
            <c:spPr>
              <a:solidFill>
                <a:schemeClr val="bg2">
                  <a:lumMod val="10000"/>
                </a:schemeClr>
              </a:solidFill>
              <a:ln w="9525">
                <a:solidFill>
                  <a:schemeClr val="tx2">
                    <a:lumMod val="50000"/>
                  </a:schemeClr>
                </a:solidFill>
              </a:ln>
              <a:effectLst/>
            </c:spPr>
          </c:marker>
          <c:xVal>
            <c:numRef>
              <c:f>'Chap 8 Fig 8-11 and 8-12'!$C$4:$C$8</c:f>
              <c:numCache>
                <c:formatCode>0.00</c:formatCode>
                <c:ptCount val="5"/>
                <c:pt idx="0">
                  <c:v>214.42899456000004</c:v>
                </c:pt>
                <c:pt idx="1">
                  <c:v>295.82961408</c:v>
                </c:pt>
                <c:pt idx="2">
                  <c:v>345.79974528000002</c:v>
                </c:pt>
                <c:pt idx="3">
                  <c:v>377.61647615999999</c:v>
                </c:pt>
                <c:pt idx="4">
                  <c:v>421.32625920000004</c:v>
                </c:pt>
              </c:numCache>
            </c:numRef>
          </c:xVal>
          <c:yVal>
            <c:numRef>
              <c:f>'Chap 8 Fig 8-11 and 8-12'!$M$4:$M$8</c:f>
              <c:numCache>
                <c:formatCode>0.0</c:formatCode>
                <c:ptCount val="5"/>
                <c:pt idx="0">
                  <c:v>5.8465370018975333</c:v>
                </c:pt>
                <c:pt idx="1">
                  <c:v>6.3700189753320684</c:v>
                </c:pt>
                <c:pt idx="2">
                  <c:v>6.5861005692599619</c:v>
                </c:pt>
                <c:pt idx="3">
                  <c:v>7.1437381404174563</c:v>
                </c:pt>
                <c:pt idx="4">
                  <c:v>6.4008538899430736</c:v>
                </c:pt>
              </c:numCache>
            </c:numRef>
          </c:yVal>
          <c:smooth val="0"/>
          <c:extLst>
            <c:ext xmlns:c16="http://schemas.microsoft.com/office/drawing/2014/chart" uri="{C3380CC4-5D6E-409C-BE32-E72D297353CC}">
              <c16:uniqueId val="{00000001-830A-4730-89F5-4E905244F09E}"/>
            </c:ext>
          </c:extLst>
        </c:ser>
        <c:ser>
          <c:idx val="1"/>
          <c:order val="1"/>
          <c:tx>
            <c:strRef>
              <c:f>'Chap 8 Fig 8-11 and 8-12'!$A$10</c:f>
              <c:strCache>
                <c:ptCount val="1"/>
                <c:pt idx="0">
                  <c:v>NNEPA--Muscle Filet</c:v>
                </c:pt>
              </c:strCache>
            </c:strRef>
          </c:tx>
          <c:spPr>
            <a:ln w="25400" cap="rnd">
              <a:noFill/>
              <a:round/>
            </a:ln>
            <a:effectLst/>
          </c:spPr>
          <c:marker>
            <c:symbol val="triangle"/>
            <c:size val="8"/>
            <c:spPr>
              <a:solidFill>
                <a:schemeClr val="tx2">
                  <a:lumMod val="40000"/>
                  <a:lumOff val="60000"/>
                </a:schemeClr>
              </a:solidFill>
              <a:ln w="9525">
                <a:solidFill>
                  <a:schemeClr val="bg2">
                    <a:lumMod val="25000"/>
                  </a:schemeClr>
                </a:solidFill>
              </a:ln>
              <a:effectLst/>
            </c:spPr>
          </c:marker>
          <c:xVal>
            <c:numRef>
              <c:f>'Chap 8 Fig 8-11 and 8-12'!$C$10:$C$19</c:f>
              <c:numCache>
                <c:formatCode>0.00</c:formatCode>
                <c:ptCount val="10"/>
                <c:pt idx="0">
                  <c:v>214</c:v>
                </c:pt>
                <c:pt idx="1">
                  <c:v>214</c:v>
                </c:pt>
                <c:pt idx="2">
                  <c:v>230</c:v>
                </c:pt>
                <c:pt idx="3">
                  <c:v>230</c:v>
                </c:pt>
                <c:pt idx="4">
                  <c:v>246</c:v>
                </c:pt>
                <c:pt idx="5">
                  <c:v>246</c:v>
                </c:pt>
                <c:pt idx="6">
                  <c:v>333</c:v>
                </c:pt>
                <c:pt idx="7">
                  <c:v>333</c:v>
                </c:pt>
                <c:pt idx="8">
                  <c:v>346</c:v>
                </c:pt>
                <c:pt idx="9">
                  <c:v>346</c:v>
                </c:pt>
              </c:numCache>
            </c:numRef>
          </c:xVal>
          <c:yVal>
            <c:numRef>
              <c:f>'Chap 8 Fig 8-11 and 8-12'!$M$10:$M$19</c:f>
              <c:numCache>
                <c:formatCode>General</c:formatCode>
                <c:ptCount val="10"/>
                <c:pt idx="0">
                  <c:v>4.3</c:v>
                </c:pt>
                <c:pt idx="1">
                  <c:v>4.5</c:v>
                </c:pt>
                <c:pt idx="2">
                  <c:v>4.3</c:v>
                </c:pt>
                <c:pt idx="3">
                  <c:v>4.5999999999999996</c:v>
                </c:pt>
                <c:pt idx="4">
                  <c:v>5.0999999999999996</c:v>
                </c:pt>
                <c:pt idx="5">
                  <c:v>4.7</c:v>
                </c:pt>
                <c:pt idx="6">
                  <c:v>5.7</c:v>
                </c:pt>
                <c:pt idx="7">
                  <c:v>4.5</c:v>
                </c:pt>
                <c:pt idx="8">
                  <c:v>4.2</c:v>
                </c:pt>
                <c:pt idx="9">
                  <c:v>4</c:v>
                </c:pt>
              </c:numCache>
            </c:numRef>
          </c:yVal>
          <c:smooth val="0"/>
          <c:extLst>
            <c:ext xmlns:c16="http://schemas.microsoft.com/office/drawing/2014/chart" uri="{C3380CC4-5D6E-409C-BE32-E72D297353CC}">
              <c16:uniqueId val="{00000003-830A-4730-89F5-4E905244F09E}"/>
            </c:ext>
          </c:extLst>
        </c:ser>
        <c:dLbls>
          <c:showLegendKey val="0"/>
          <c:showVal val="0"/>
          <c:showCatName val="0"/>
          <c:showSerName val="0"/>
          <c:showPercent val="0"/>
          <c:showBubbleSize val="0"/>
        </c:dLbls>
        <c:axId val="535775112"/>
        <c:axId val="535777736"/>
      </c:scatterChart>
      <c:valAx>
        <c:axId val="535775112"/>
        <c:scaling>
          <c:orientation val="minMax"/>
          <c:min val="20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en-US"/>
                  <a:t>River Distance from GKM (km)</a:t>
                </a:r>
              </a:p>
            </c:rich>
          </c:tx>
          <c:overlay val="0"/>
          <c:spPr>
            <a:noFill/>
            <a:ln>
              <a:noFill/>
            </a:ln>
            <a:effectLst/>
          </c:spPr>
        </c:title>
        <c:numFmt formatCode="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535777736"/>
        <c:crosses val="autoZero"/>
        <c:crossBetween val="midCat"/>
      </c:valAx>
      <c:valAx>
        <c:axId val="5357777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en-US"/>
                  <a:t> Tissue Concentration (mg/kg, Wet wt.)</a:t>
                </a:r>
              </a:p>
            </c:rich>
          </c:tx>
          <c:layout>
            <c:manualLayout>
              <c:xMode val="edge"/>
              <c:yMode val="edge"/>
              <c:x val="1.3888866906712038E-2"/>
              <c:y val="0.26713121999646416"/>
            </c:manualLayout>
          </c:layout>
          <c:overlay val="0"/>
          <c:spPr>
            <a:noFill/>
            <a:ln>
              <a:noFill/>
            </a:ln>
            <a:effectLst/>
          </c:spPr>
        </c:title>
        <c:numFmt formatCode="0.000" sourceLinked="0"/>
        <c:majorTickMark val="out"/>
        <c:minorTickMark val="out"/>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535775112"/>
        <c:crosses val="autoZero"/>
        <c:crossBetween val="midCat"/>
      </c:valAx>
      <c:spPr>
        <a:ln>
          <a:solidFill>
            <a:schemeClr val="tx1">
              <a:lumMod val="65000"/>
              <a:lumOff val="35000"/>
            </a:schemeClr>
          </a:solidFill>
        </a:ln>
      </c:spPr>
    </c:plotArea>
    <c:legend>
      <c:legendPos val="t"/>
      <c:layout>
        <c:manualLayout>
          <c:xMode val="edge"/>
          <c:yMode val="edge"/>
          <c:x val="9.6490853216212313E-2"/>
          <c:y val="8.2658126283437369E-2"/>
          <c:w val="0.85282633640644168"/>
          <c:h val="8.677355745039643E-2"/>
        </c:manualLayout>
      </c:layout>
      <c:overlay val="0"/>
      <c:spPr>
        <a:solidFill>
          <a:schemeClr val="bg1"/>
        </a:solid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chemeClr val="tx1"/>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200"/>
              <a:t>Channel Catfish--Aluminum</a:t>
            </a:r>
          </a:p>
        </c:rich>
      </c:tx>
      <c:overlay val="0"/>
      <c:spPr>
        <a:noFill/>
        <a:ln>
          <a:noFill/>
        </a:ln>
        <a:effectLst/>
      </c:spPr>
    </c:title>
    <c:autoTitleDeleted val="0"/>
    <c:plotArea>
      <c:layout>
        <c:manualLayout>
          <c:layoutTarget val="inner"/>
          <c:xMode val="edge"/>
          <c:yMode val="edge"/>
          <c:x val="0.14483114610673667"/>
          <c:y val="0.19495759290929135"/>
          <c:w val="0.80561329833770778"/>
          <c:h val="0.65115094884237756"/>
        </c:manualLayout>
      </c:layout>
      <c:scatterChart>
        <c:scatterStyle val="lineMarker"/>
        <c:varyColors val="0"/>
        <c:ser>
          <c:idx val="0"/>
          <c:order val="0"/>
          <c:tx>
            <c:strRef>
              <c:f>'Chap 8 Fig 8-11 and 8-12'!$A$4</c:f>
              <c:strCache>
                <c:ptCount val="1"/>
                <c:pt idx="0">
                  <c:v>EPA Contractor Filet+Skin</c:v>
                </c:pt>
              </c:strCache>
            </c:strRef>
          </c:tx>
          <c:spPr>
            <a:ln w="19050" cap="rnd">
              <a:noFill/>
              <a:round/>
            </a:ln>
            <a:effectLst/>
          </c:spPr>
          <c:marker>
            <c:symbol val="circle"/>
            <c:size val="7"/>
            <c:spPr>
              <a:solidFill>
                <a:schemeClr val="bg2">
                  <a:lumMod val="10000"/>
                </a:schemeClr>
              </a:solidFill>
              <a:ln w="9525">
                <a:solidFill>
                  <a:schemeClr val="tx2">
                    <a:lumMod val="50000"/>
                  </a:schemeClr>
                </a:solidFill>
              </a:ln>
              <a:effectLst/>
            </c:spPr>
          </c:marker>
          <c:xVal>
            <c:numRef>
              <c:f>'Chap 8 Fig 8-11 and 8-12'!$C$4:$C$8</c:f>
              <c:numCache>
                <c:formatCode>0.00</c:formatCode>
                <c:ptCount val="5"/>
                <c:pt idx="0">
                  <c:v>214.42899456000004</c:v>
                </c:pt>
                <c:pt idx="1">
                  <c:v>295.82961408</c:v>
                </c:pt>
                <c:pt idx="2">
                  <c:v>345.79974528000002</c:v>
                </c:pt>
                <c:pt idx="3">
                  <c:v>377.61647615999999</c:v>
                </c:pt>
                <c:pt idx="4">
                  <c:v>421.32625920000004</c:v>
                </c:pt>
              </c:numCache>
            </c:numRef>
          </c:xVal>
          <c:yVal>
            <c:numRef>
              <c:f>'Chap 8 Fig 8-11 and 8-12'!$E$4:$E$8</c:f>
              <c:numCache>
                <c:formatCode>0.00</c:formatCode>
                <c:ptCount val="5"/>
                <c:pt idx="0">
                  <c:v>0.59297912713472478</c:v>
                </c:pt>
                <c:pt idx="1">
                  <c:v>0.59297912713472478</c:v>
                </c:pt>
                <c:pt idx="2">
                  <c:v>0.59297912713472478</c:v>
                </c:pt>
                <c:pt idx="3">
                  <c:v>0.33183111954459205</c:v>
                </c:pt>
                <c:pt idx="4">
                  <c:v>0.40322580645161288</c:v>
                </c:pt>
              </c:numCache>
            </c:numRef>
          </c:yVal>
          <c:smooth val="0"/>
          <c:extLst>
            <c:ext xmlns:c16="http://schemas.microsoft.com/office/drawing/2014/chart" uri="{C3380CC4-5D6E-409C-BE32-E72D297353CC}">
              <c16:uniqueId val="{00000005-CF4F-4A1E-89B8-87A9B02FCA93}"/>
            </c:ext>
          </c:extLst>
        </c:ser>
        <c:ser>
          <c:idx val="1"/>
          <c:order val="1"/>
          <c:tx>
            <c:strRef>
              <c:f>'Chap 8 Fig 8-11 and 8-12'!$A$10</c:f>
              <c:strCache>
                <c:ptCount val="1"/>
                <c:pt idx="0">
                  <c:v>NNEPA--Muscle Filet</c:v>
                </c:pt>
              </c:strCache>
            </c:strRef>
          </c:tx>
          <c:spPr>
            <a:ln w="25400" cap="rnd">
              <a:noFill/>
              <a:round/>
            </a:ln>
            <a:effectLst/>
          </c:spPr>
          <c:marker>
            <c:symbol val="triangle"/>
            <c:size val="8"/>
            <c:spPr>
              <a:solidFill>
                <a:schemeClr val="tx2">
                  <a:lumMod val="40000"/>
                  <a:lumOff val="60000"/>
                </a:schemeClr>
              </a:solidFill>
              <a:ln w="9525">
                <a:solidFill>
                  <a:schemeClr val="bg2">
                    <a:lumMod val="25000"/>
                  </a:schemeClr>
                </a:solidFill>
              </a:ln>
              <a:effectLst/>
            </c:spPr>
          </c:marker>
          <c:xVal>
            <c:numRef>
              <c:f>'Chap 8 Fig 8-11 and 8-12'!$C$10:$C$19</c:f>
              <c:numCache>
                <c:formatCode>0.00</c:formatCode>
                <c:ptCount val="10"/>
                <c:pt idx="0">
                  <c:v>214</c:v>
                </c:pt>
                <c:pt idx="1">
                  <c:v>214</c:v>
                </c:pt>
                <c:pt idx="2">
                  <c:v>230</c:v>
                </c:pt>
                <c:pt idx="3">
                  <c:v>230</c:v>
                </c:pt>
                <c:pt idx="4">
                  <c:v>246</c:v>
                </c:pt>
                <c:pt idx="5">
                  <c:v>246</c:v>
                </c:pt>
                <c:pt idx="6">
                  <c:v>333</c:v>
                </c:pt>
                <c:pt idx="7">
                  <c:v>333</c:v>
                </c:pt>
                <c:pt idx="8">
                  <c:v>346</c:v>
                </c:pt>
                <c:pt idx="9">
                  <c:v>346</c:v>
                </c:pt>
              </c:numCache>
            </c:numRef>
          </c:xVal>
          <c:yVal>
            <c:numRef>
              <c:f>'Chap 8 Fig 8-11 and 8-12'!$E$10:$E$19</c:f>
              <c:numCache>
                <c:formatCode>General</c:formatCode>
                <c:ptCount val="10"/>
                <c:pt idx="0">
                  <c:v>1.8</c:v>
                </c:pt>
                <c:pt idx="1">
                  <c:v>1.9</c:v>
                </c:pt>
                <c:pt idx="2">
                  <c:v>1.9</c:v>
                </c:pt>
                <c:pt idx="3">
                  <c:v>1.9</c:v>
                </c:pt>
                <c:pt idx="4">
                  <c:v>1.9</c:v>
                </c:pt>
                <c:pt idx="5">
                  <c:v>1.9</c:v>
                </c:pt>
                <c:pt idx="6">
                  <c:v>1.9</c:v>
                </c:pt>
                <c:pt idx="7">
                  <c:v>1.9</c:v>
                </c:pt>
                <c:pt idx="8">
                  <c:v>1.9</c:v>
                </c:pt>
                <c:pt idx="9">
                  <c:v>1.9</c:v>
                </c:pt>
              </c:numCache>
            </c:numRef>
          </c:yVal>
          <c:smooth val="0"/>
          <c:extLst>
            <c:ext xmlns:c16="http://schemas.microsoft.com/office/drawing/2014/chart" uri="{C3380CC4-5D6E-409C-BE32-E72D297353CC}">
              <c16:uniqueId val="{00000007-CF4F-4A1E-89B8-87A9B02FCA93}"/>
            </c:ext>
          </c:extLst>
        </c:ser>
        <c:ser>
          <c:idx val="2"/>
          <c:order val="2"/>
          <c:tx>
            <c:strRef>
              <c:f>'Chap 8 Fig 8-11 and 8-12'!$P$27</c:f>
              <c:strCache>
                <c:ptCount val="1"/>
                <c:pt idx="0">
                  <c:v>NMDGF-March 2016</c:v>
                </c:pt>
              </c:strCache>
            </c:strRef>
          </c:tx>
          <c:spPr>
            <a:ln w="25400" cap="rnd">
              <a:noFill/>
              <a:round/>
            </a:ln>
            <a:effectLst/>
          </c:spPr>
          <c:marker>
            <c:symbol val="square"/>
            <c:size val="7"/>
            <c:spPr>
              <a:solidFill>
                <a:schemeClr val="accent6">
                  <a:lumMod val="40000"/>
                  <a:lumOff val="60000"/>
                </a:schemeClr>
              </a:solidFill>
              <a:ln w="9525">
                <a:solidFill>
                  <a:schemeClr val="accent3"/>
                </a:solidFill>
              </a:ln>
              <a:effectLst/>
            </c:spPr>
          </c:marker>
          <c:xVal>
            <c:numRef>
              <c:f>'Chap 8 Fig 8-11 and 8-12'!$C$21:$C$28</c:f>
              <c:numCache>
                <c:formatCode>0.00</c:formatCode>
                <c:ptCount val="8"/>
                <c:pt idx="0">
                  <c:v>214</c:v>
                </c:pt>
                <c:pt idx="1">
                  <c:v>214</c:v>
                </c:pt>
                <c:pt idx="2">
                  <c:v>214</c:v>
                </c:pt>
                <c:pt idx="3">
                  <c:v>214</c:v>
                </c:pt>
                <c:pt idx="4">
                  <c:v>214</c:v>
                </c:pt>
                <c:pt idx="5">
                  <c:v>214</c:v>
                </c:pt>
                <c:pt idx="6">
                  <c:v>214</c:v>
                </c:pt>
                <c:pt idx="7">
                  <c:v>214</c:v>
                </c:pt>
              </c:numCache>
            </c:numRef>
          </c:xVal>
          <c:yVal>
            <c:numRef>
              <c:f>'Chap 8 Fig 8-11 and 8-12'!$E$21:$E$28</c:f>
              <c:numCache>
                <c:formatCode>General</c:formatCode>
                <c:ptCount val="8"/>
                <c:pt idx="0">
                  <c:v>2.5</c:v>
                </c:pt>
                <c:pt idx="1">
                  <c:v>2.5</c:v>
                </c:pt>
                <c:pt idx="2">
                  <c:v>2.5</c:v>
                </c:pt>
                <c:pt idx="3">
                  <c:v>2.5</c:v>
                </c:pt>
                <c:pt idx="4">
                  <c:v>2.5</c:v>
                </c:pt>
                <c:pt idx="5">
                  <c:v>2.5</c:v>
                </c:pt>
                <c:pt idx="6">
                  <c:v>2.5</c:v>
                </c:pt>
                <c:pt idx="7">
                  <c:v>2.5</c:v>
                </c:pt>
              </c:numCache>
            </c:numRef>
          </c:yVal>
          <c:smooth val="0"/>
          <c:extLst>
            <c:ext xmlns:c16="http://schemas.microsoft.com/office/drawing/2014/chart" uri="{C3380CC4-5D6E-409C-BE32-E72D297353CC}">
              <c16:uniqueId val="{00000009-CF4F-4A1E-89B8-87A9B02FCA93}"/>
            </c:ext>
          </c:extLst>
        </c:ser>
        <c:ser>
          <c:idx val="3"/>
          <c:order val="3"/>
          <c:tx>
            <c:strRef>
              <c:f>'Chap 8 Fig 8-11 and 8-12'!$P$26</c:f>
              <c:strCache>
                <c:ptCount val="1"/>
                <c:pt idx="0">
                  <c:v>NMDGF-Immediate Post GKM</c:v>
                </c:pt>
              </c:strCache>
            </c:strRef>
          </c:tx>
          <c:spPr>
            <a:ln w="25400" cap="rnd">
              <a:noFill/>
              <a:round/>
            </a:ln>
            <a:effectLst/>
          </c:spPr>
          <c:marker>
            <c:symbol val="circle"/>
            <c:size val="5"/>
            <c:spPr>
              <a:solidFill>
                <a:schemeClr val="accent4"/>
              </a:solidFill>
              <a:ln w="9525">
                <a:solidFill>
                  <a:schemeClr val="accent4"/>
                </a:solidFill>
              </a:ln>
              <a:effectLst/>
            </c:spPr>
          </c:marker>
          <c:xVal>
            <c:numRef>
              <c:f>'Chap 8 Fig 8-11 and 8-12'!$C$29:$C$33</c:f>
              <c:numCache>
                <c:formatCode>0.00</c:formatCode>
                <c:ptCount val="5"/>
                <c:pt idx="0">
                  <c:v>214</c:v>
                </c:pt>
                <c:pt idx="1">
                  <c:v>214</c:v>
                </c:pt>
                <c:pt idx="2">
                  <c:v>214</c:v>
                </c:pt>
                <c:pt idx="3">
                  <c:v>214</c:v>
                </c:pt>
                <c:pt idx="4">
                  <c:v>214</c:v>
                </c:pt>
              </c:numCache>
            </c:numRef>
          </c:xVal>
          <c:yVal>
            <c:numRef>
              <c:f>'Chap 8 Fig 8-11 and 8-12'!$E$29:$E$33</c:f>
              <c:numCache>
                <c:formatCode>General</c:formatCode>
                <c:ptCount val="5"/>
                <c:pt idx="0">
                  <c:v>2.5</c:v>
                </c:pt>
                <c:pt idx="1">
                  <c:v>2.5</c:v>
                </c:pt>
                <c:pt idx="2">
                  <c:v>2.5</c:v>
                </c:pt>
                <c:pt idx="3">
                  <c:v>2.5</c:v>
                </c:pt>
                <c:pt idx="4">
                  <c:v>2.5</c:v>
                </c:pt>
              </c:numCache>
            </c:numRef>
          </c:yVal>
          <c:smooth val="0"/>
          <c:extLst>
            <c:ext xmlns:c16="http://schemas.microsoft.com/office/drawing/2014/chart" uri="{C3380CC4-5D6E-409C-BE32-E72D297353CC}">
              <c16:uniqueId val="{0000000B-CF4F-4A1E-89B8-87A9B02FCA93}"/>
            </c:ext>
          </c:extLst>
        </c:ser>
        <c:dLbls>
          <c:showLegendKey val="0"/>
          <c:showVal val="0"/>
          <c:showCatName val="0"/>
          <c:showSerName val="0"/>
          <c:showPercent val="0"/>
          <c:showBubbleSize val="0"/>
        </c:dLbls>
        <c:axId val="535775112"/>
        <c:axId val="535777736"/>
      </c:scatterChart>
      <c:valAx>
        <c:axId val="535775112"/>
        <c:scaling>
          <c:orientation val="minMax"/>
          <c:min val="20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en-US"/>
                  <a:t>River Distance from GKM (km)</a:t>
                </a:r>
              </a:p>
            </c:rich>
          </c:tx>
          <c:overlay val="0"/>
          <c:spPr>
            <a:noFill/>
            <a:ln>
              <a:noFill/>
            </a:ln>
            <a:effectLst/>
          </c:spPr>
        </c:title>
        <c:numFmt formatCode="0" sourceLinked="0"/>
        <c:majorTickMark val="out"/>
        <c:minorTickMark val="out"/>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535777736"/>
        <c:crosses val="autoZero"/>
        <c:crossBetween val="midCat"/>
      </c:valAx>
      <c:valAx>
        <c:axId val="5357777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en-US"/>
                  <a:t> Tissue Concentration (mg/kg, Wet wt.)</a:t>
                </a:r>
              </a:p>
            </c:rich>
          </c:tx>
          <c:layout>
            <c:manualLayout>
              <c:xMode val="edge"/>
              <c:yMode val="edge"/>
              <c:x val="8.0077896101164881E-3"/>
              <c:y val="0.23607396570837511"/>
            </c:manualLayout>
          </c:layout>
          <c:overlay val="0"/>
          <c:spPr>
            <a:noFill/>
            <a:ln>
              <a:noFill/>
            </a:ln>
            <a:effectLst/>
          </c:spPr>
        </c:title>
        <c:numFmt formatCode="0.0" sourceLinked="0"/>
        <c:majorTickMark val="out"/>
        <c:minorTickMark val="out"/>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535775112"/>
        <c:crosses val="autoZero"/>
        <c:crossBetween val="midCat"/>
      </c:valAx>
      <c:spPr>
        <a:ln>
          <a:solidFill>
            <a:schemeClr val="tx1">
              <a:lumMod val="65000"/>
              <a:lumOff val="35000"/>
            </a:schemeClr>
          </a:solidFill>
        </a:ln>
      </c:spPr>
    </c:plotArea>
    <c:legend>
      <c:legendPos val="t"/>
      <c:layout>
        <c:manualLayout>
          <c:xMode val="edge"/>
          <c:yMode val="edge"/>
          <c:x val="0.16721975978168294"/>
          <c:y val="7.6999307683626603E-2"/>
          <c:w val="0.7695104668207865"/>
          <c:h val="9.4012331478475292E-2"/>
        </c:manualLayout>
      </c:layout>
      <c:overlay val="0"/>
      <c:spPr>
        <a:solidFill>
          <a:schemeClr val="bg1"/>
        </a:solid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chemeClr val="tx1"/>
          </a:solidFill>
        </a:defRPr>
      </a:pPr>
      <a:endParaRPr lang="en-US"/>
    </a:p>
  </c:txPr>
  <c:printSettings>
    <c:headerFooter/>
    <c:pageMargins b="0.75" l="0.7" r="0.7" t="0.75" header="0.3" footer="0.3"/>
    <c:pageSetup/>
  </c:printSettings>
  <c:userShapes r:id="rId1"/>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200"/>
              <a:t>Channel Catfish--Arsenic</a:t>
            </a:r>
          </a:p>
        </c:rich>
      </c:tx>
      <c:overlay val="0"/>
      <c:spPr>
        <a:noFill/>
        <a:ln>
          <a:noFill/>
        </a:ln>
        <a:effectLst/>
      </c:spPr>
    </c:title>
    <c:autoTitleDeleted val="0"/>
    <c:plotArea>
      <c:layout>
        <c:manualLayout>
          <c:layoutTarget val="inner"/>
          <c:xMode val="edge"/>
          <c:yMode val="edge"/>
          <c:x val="0.16828182909297143"/>
          <c:y val="0.21243414521371357"/>
          <c:w val="0.78216278241601711"/>
          <c:h val="0.64762541987950983"/>
        </c:manualLayout>
      </c:layout>
      <c:scatterChart>
        <c:scatterStyle val="lineMarker"/>
        <c:varyColors val="0"/>
        <c:ser>
          <c:idx val="0"/>
          <c:order val="0"/>
          <c:tx>
            <c:strRef>
              <c:f>'Chap 8 Fig 8-11 and 8-12'!$A$4</c:f>
              <c:strCache>
                <c:ptCount val="1"/>
                <c:pt idx="0">
                  <c:v>EPA Contractor Filet+Skin</c:v>
                </c:pt>
              </c:strCache>
            </c:strRef>
          </c:tx>
          <c:spPr>
            <a:ln w="19050" cap="rnd">
              <a:noFill/>
              <a:round/>
            </a:ln>
            <a:effectLst/>
          </c:spPr>
          <c:marker>
            <c:symbol val="circle"/>
            <c:size val="7"/>
            <c:spPr>
              <a:solidFill>
                <a:schemeClr val="bg2">
                  <a:lumMod val="10000"/>
                </a:schemeClr>
              </a:solidFill>
              <a:ln w="9525">
                <a:solidFill>
                  <a:schemeClr val="tx2">
                    <a:lumMod val="50000"/>
                  </a:schemeClr>
                </a:solidFill>
              </a:ln>
              <a:effectLst/>
            </c:spPr>
          </c:marker>
          <c:xVal>
            <c:numRef>
              <c:f>'Chap 8 Fig 8-11 and 8-12'!$C$4:$C$8</c:f>
              <c:numCache>
                <c:formatCode>0.00</c:formatCode>
                <c:ptCount val="5"/>
                <c:pt idx="0">
                  <c:v>214.42899456000004</c:v>
                </c:pt>
                <c:pt idx="1">
                  <c:v>295.82961408</c:v>
                </c:pt>
                <c:pt idx="2">
                  <c:v>345.79974528000002</c:v>
                </c:pt>
                <c:pt idx="3">
                  <c:v>377.61647615999999</c:v>
                </c:pt>
                <c:pt idx="4">
                  <c:v>421.32625920000004</c:v>
                </c:pt>
              </c:numCache>
            </c:numRef>
          </c:xVal>
          <c:yVal>
            <c:numRef>
              <c:f>'Chap 8 Fig 8-11 and 8-12'!$F$4:$F$8</c:f>
              <c:numCache>
                <c:formatCode>0.00</c:formatCode>
                <c:ptCount val="5"/>
                <c:pt idx="0">
                  <c:v>3.9207779886148014E-2</c:v>
                </c:pt>
                <c:pt idx="1">
                  <c:v>4.369070208728653E-2</c:v>
                </c:pt>
                <c:pt idx="2">
                  <c:v>5.2656546489563576E-2</c:v>
                </c:pt>
                <c:pt idx="3">
                  <c:v>6.9117647058823534E-2</c:v>
                </c:pt>
                <c:pt idx="4">
                  <c:v>5.6570208728652753E-2</c:v>
                </c:pt>
              </c:numCache>
            </c:numRef>
          </c:yVal>
          <c:smooth val="0"/>
          <c:extLst>
            <c:ext xmlns:c16="http://schemas.microsoft.com/office/drawing/2014/chart" uri="{C3380CC4-5D6E-409C-BE32-E72D297353CC}">
              <c16:uniqueId val="{00000005-7530-43C6-86E6-0FEBD8E5347B}"/>
            </c:ext>
          </c:extLst>
        </c:ser>
        <c:ser>
          <c:idx val="1"/>
          <c:order val="1"/>
          <c:tx>
            <c:strRef>
              <c:f>'Chap 8 Fig 8-11 and 8-12'!$A$10</c:f>
              <c:strCache>
                <c:ptCount val="1"/>
                <c:pt idx="0">
                  <c:v>NNEPA--Muscle Filet</c:v>
                </c:pt>
              </c:strCache>
            </c:strRef>
          </c:tx>
          <c:spPr>
            <a:ln w="25400" cap="rnd">
              <a:noFill/>
              <a:round/>
            </a:ln>
            <a:effectLst/>
          </c:spPr>
          <c:marker>
            <c:symbol val="triangle"/>
            <c:size val="8"/>
            <c:spPr>
              <a:solidFill>
                <a:schemeClr val="tx2">
                  <a:lumMod val="40000"/>
                  <a:lumOff val="60000"/>
                </a:schemeClr>
              </a:solidFill>
              <a:ln w="9525">
                <a:solidFill>
                  <a:schemeClr val="bg2">
                    <a:lumMod val="25000"/>
                  </a:schemeClr>
                </a:solidFill>
              </a:ln>
              <a:effectLst/>
            </c:spPr>
          </c:marker>
          <c:xVal>
            <c:numRef>
              <c:f>'Chap 8 Fig 8-11 and 8-12'!$C$10:$C$19</c:f>
              <c:numCache>
                <c:formatCode>0.00</c:formatCode>
                <c:ptCount val="10"/>
                <c:pt idx="0">
                  <c:v>214</c:v>
                </c:pt>
                <c:pt idx="1">
                  <c:v>214</c:v>
                </c:pt>
                <c:pt idx="2">
                  <c:v>230</c:v>
                </c:pt>
                <c:pt idx="3">
                  <c:v>230</c:v>
                </c:pt>
                <c:pt idx="4">
                  <c:v>246</c:v>
                </c:pt>
                <c:pt idx="5">
                  <c:v>246</c:v>
                </c:pt>
                <c:pt idx="6">
                  <c:v>333</c:v>
                </c:pt>
                <c:pt idx="7">
                  <c:v>333</c:v>
                </c:pt>
                <c:pt idx="8">
                  <c:v>346</c:v>
                </c:pt>
                <c:pt idx="9">
                  <c:v>346</c:v>
                </c:pt>
              </c:numCache>
            </c:numRef>
          </c:xVal>
          <c:yVal>
            <c:numRef>
              <c:f>'Chap 8 Fig 8-11 and 8-12'!$F$10:$F$19</c:f>
              <c:numCache>
                <c:formatCode>General</c:formatCode>
                <c:ptCount val="10"/>
                <c:pt idx="0">
                  <c:v>0.02</c:v>
                </c:pt>
                <c:pt idx="1">
                  <c:v>2.1000000000000001E-2</c:v>
                </c:pt>
                <c:pt idx="2">
                  <c:v>2.1000000000000001E-2</c:v>
                </c:pt>
                <c:pt idx="3">
                  <c:v>2.1000000000000001E-2</c:v>
                </c:pt>
                <c:pt idx="4">
                  <c:v>2.1000000000000001E-2</c:v>
                </c:pt>
                <c:pt idx="5">
                  <c:v>2.1000000000000001E-2</c:v>
                </c:pt>
                <c:pt idx="6">
                  <c:v>2.1000000000000001E-2</c:v>
                </c:pt>
                <c:pt idx="7">
                  <c:v>2.1000000000000001E-2</c:v>
                </c:pt>
                <c:pt idx="8">
                  <c:v>2.1000000000000001E-2</c:v>
                </c:pt>
                <c:pt idx="9">
                  <c:v>2.1000000000000001E-2</c:v>
                </c:pt>
              </c:numCache>
            </c:numRef>
          </c:yVal>
          <c:smooth val="0"/>
          <c:extLst>
            <c:ext xmlns:c16="http://schemas.microsoft.com/office/drawing/2014/chart" uri="{C3380CC4-5D6E-409C-BE32-E72D297353CC}">
              <c16:uniqueId val="{00000007-7530-43C6-86E6-0FEBD8E5347B}"/>
            </c:ext>
          </c:extLst>
        </c:ser>
        <c:ser>
          <c:idx val="2"/>
          <c:order val="2"/>
          <c:tx>
            <c:strRef>
              <c:f>'Chap 8 Fig 8-11 and 8-12'!$P$27</c:f>
              <c:strCache>
                <c:ptCount val="1"/>
                <c:pt idx="0">
                  <c:v>NMDGF-March 2016</c:v>
                </c:pt>
              </c:strCache>
            </c:strRef>
          </c:tx>
          <c:spPr>
            <a:ln w="25400" cap="rnd">
              <a:noFill/>
              <a:round/>
            </a:ln>
            <a:effectLst/>
          </c:spPr>
          <c:marker>
            <c:symbol val="square"/>
            <c:size val="7"/>
            <c:spPr>
              <a:solidFill>
                <a:schemeClr val="accent6">
                  <a:lumMod val="40000"/>
                  <a:lumOff val="60000"/>
                </a:schemeClr>
              </a:solidFill>
              <a:ln w="9525">
                <a:solidFill>
                  <a:schemeClr val="accent3"/>
                </a:solidFill>
              </a:ln>
              <a:effectLst/>
            </c:spPr>
          </c:marker>
          <c:xVal>
            <c:numRef>
              <c:f>'Chap 8 Fig 8-11 and 8-12'!$C$21:$C$28</c:f>
              <c:numCache>
                <c:formatCode>0.00</c:formatCode>
                <c:ptCount val="8"/>
                <c:pt idx="0">
                  <c:v>214</c:v>
                </c:pt>
                <c:pt idx="1">
                  <c:v>214</c:v>
                </c:pt>
                <c:pt idx="2">
                  <c:v>214</c:v>
                </c:pt>
                <c:pt idx="3">
                  <c:v>214</c:v>
                </c:pt>
                <c:pt idx="4">
                  <c:v>214</c:v>
                </c:pt>
                <c:pt idx="5">
                  <c:v>214</c:v>
                </c:pt>
                <c:pt idx="6">
                  <c:v>214</c:v>
                </c:pt>
                <c:pt idx="7">
                  <c:v>214</c:v>
                </c:pt>
              </c:numCache>
            </c:numRef>
          </c:xVal>
          <c:yVal>
            <c:numRef>
              <c:f>'Chap 8 Fig 8-11 and 8-12'!$F$21:$F$28</c:f>
              <c:numCache>
                <c:formatCode>General</c:formatCode>
                <c:ptCount val="8"/>
                <c:pt idx="0">
                  <c:v>0.11</c:v>
                </c:pt>
                <c:pt idx="1">
                  <c:v>2.5000000000000001E-2</c:v>
                </c:pt>
                <c:pt idx="2">
                  <c:v>2.5000000000000001E-2</c:v>
                </c:pt>
                <c:pt idx="3">
                  <c:v>2.5000000000000001E-2</c:v>
                </c:pt>
                <c:pt idx="4">
                  <c:v>2.5000000000000001E-2</c:v>
                </c:pt>
                <c:pt idx="5">
                  <c:v>2.5000000000000001E-2</c:v>
                </c:pt>
                <c:pt idx="6">
                  <c:v>2.5000000000000001E-2</c:v>
                </c:pt>
                <c:pt idx="7">
                  <c:v>2.5000000000000001E-2</c:v>
                </c:pt>
              </c:numCache>
            </c:numRef>
          </c:yVal>
          <c:smooth val="0"/>
          <c:extLst>
            <c:ext xmlns:c16="http://schemas.microsoft.com/office/drawing/2014/chart" uri="{C3380CC4-5D6E-409C-BE32-E72D297353CC}">
              <c16:uniqueId val="{00000009-7530-43C6-86E6-0FEBD8E5347B}"/>
            </c:ext>
          </c:extLst>
        </c:ser>
        <c:ser>
          <c:idx val="3"/>
          <c:order val="3"/>
          <c:tx>
            <c:strRef>
              <c:f>'Chap 8 Fig 8-11 and 8-12'!$P$26</c:f>
              <c:strCache>
                <c:ptCount val="1"/>
                <c:pt idx="0">
                  <c:v>NMDGF-Immediate Post GKM</c:v>
                </c:pt>
              </c:strCache>
            </c:strRef>
          </c:tx>
          <c:spPr>
            <a:ln w="25400" cap="rnd">
              <a:noFill/>
              <a:round/>
            </a:ln>
            <a:effectLst/>
          </c:spPr>
          <c:marker>
            <c:symbol val="circle"/>
            <c:size val="5"/>
            <c:spPr>
              <a:solidFill>
                <a:schemeClr val="accent4"/>
              </a:solidFill>
              <a:ln w="9525">
                <a:solidFill>
                  <a:schemeClr val="accent4"/>
                </a:solidFill>
              </a:ln>
              <a:effectLst/>
            </c:spPr>
          </c:marker>
          <c:xVal>
            <c:numRef>
              <c:f>'Chap 8 Fig 8-11 and 8-12'!$C$29:$C$33</c:f>
              <c:numCache>
                <c:formatCode>0.00</c:formatCode>
                <c:ptCount val="5"/>
                <c:pt idx="0">
                  <c:v>214</c:v>
                </c:pt>
                <c:pt idx="1">
                  <c:v>214</c:v>
                </c:pt>
                <c:pt idx="2">
                  <c:v>214</c:v>
                </c:pt>
                <c:pt idx="3">
                  <c:v>214</c:v>
                </c:pt>
                <c:pt idx="4">
                  <c:v>214</c:v>
                </c:pt>
              </c:numCache>
            </c:numRef>
          </c:xVal>
          <c:yVal>
            <c:numRef>
              <c:f>'Chap 8 Fig 8-11 and 8-12'!$F$29:$F$33</c:f>
              <c:numCache>
                <c:formatCode>General</c:formatCode>
                <c:ptCount val="5"/>
                <c:pt idx="0">
                  <c:v>2.5000000000000001E-2</c:v>
                </c:pt>
                <c:pt idx="1">
                  <c:v>2.5000000000000001E-2</c:v>
                </c:pt>
                <c:pt idx="2">
                  <c:v>2.5000000000000001E-2</c:v>
                </c:pt>
                <c:pt idx="3">
                  <c:v>2.5000000000000001E-2</c:v>
                </c:pt>
                <c:pt idx="4">
                  <c:v>2.5000000000000001E-2</c:v>
                </c:pt>
              </c:numCache>
            </c:numRef>
          </c:yVal>
          <c:smooth val="0"/>
          <c:extLst>
            <c:ext xmlns:c16="http://schemas.microsoft.com/office/drawing/2014/chart" uri="{C3380CC4-5D6E-409C-BE32-E72D297353CC}">
              <c16:uniqueId val="{0000000B-7530-43C6-86E6-0FEBD8E5347B}"/>
            </c:ext>
          </c:extLst>
        </c:ser>
        <c:dLbls>
          <c:showLegendKey val="0"/>
          <c:showVal val="0"/>
          <c:showCatName val="0"/>
          <c:showSerName val="0"/>
          <c:showPercent val="0"/>
          <c:showBubbleSize val="0"/>
        </c:dLbls>
        <c:axId val="535775112"/>
        <c:axId val="535777736"/>
      </c:scatterChart>
      <c:valAx>
        <c:axId val="535775112"/>
        <c:scaling>
          <c:orientation val="minMax"/>
          <c:min val="20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en-US"/>
                  <a:t>River Distance from GKM (km)</a:t>
                </a:r>
              </a:p>
            </c:rich>
          </c:tx>
          <c:overlay val="0"/>
          <c:spPr>
            <a:noFill/>
            <a:ln>
              <a:noFill/>
            </a:ln>
            <a:effectLst/>
          </c:spPr>
        </c:title>
        <c:numFmt formatCode="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535777736"/>
        <c:crosses val="autoZero"/>
        <c:crossBetween val="midCat"/>
      </c:valAx>
      <c:valAx>
        <c:axId val="5357777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en-US"/>
                  <a:t> Tissue Concentration (mg/kg, Wet</a:t>
                </a:r>
                <a:r>
                  <a:rPr lang="en-US" baseline="0"/>
                  <a:t> wt.</a:t>
                </a:r>
                <a:r>
                  <a:rPr lang="en-US"/>
                  <a:t>)</a:t>
                </a:r>
              </a:p>
            </c:rich>
          </c:tx>
          <c:layout>
            <c:manualLayout>
              <c:xMode val="edge"/>
              <c:yMode val="edge"/>
              <c:x val="1.3888972947000498E-2"/>
              <c:y val="0.23667270239337215"/>
            </c:manualLayout>
          </c:layout>
          <c:overlay val="0"/>
          <c:spPr>
            <a:noFill/>
            <a:ln>
              <a:noFill/>
            </a:ln>
            <a:effectLst/>
          </c:spPr>
        </c:title>
        <c:numFmt formatCode="0.00" sourceLinked="1"/>
        <c:majorTickMark val="out"/>
        <c:minorTickMark val="out"/>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535775112"/>
        <c:crosses val="autoZero"/>
        <c:crossBetween val="midCat"/>
        <c:minorUnit val="1.0000000000000002E-2"/>
      </c:valAx>
      <c:spPr>
        <a:ln>
          <a:solidFill>
            <a:schemeClr val="tx1">
              <a:lumMod val="65000"/>
              <a:lumOff val="35000"/>
            </a:schemeClr>
          </a:solidFill>
        </a:ln>
      </c:spPr>
    </c:plotArea>
    <c:legend>
      <c:legendPos val="t"/>
      <c:layout>
        <c:manualLayout>
          <c:xMode val="edge"/>
          <c:yMode val="edge"/>
          <c:x val="0.12656748277298441"/>
          <c:y val="8.9426552667378159E-2"/>
          <c:w val="0.85282633640644168"/>
          <c:h val="8.677355745039643E-2"/>
        </c:manualLayout>
      </c:layout>
      <c:overlay val="0"/>
      <c:spPr>
        <a:solidFill>
          <a:schemeClr val="bg1"/>
        </a:solid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chemeClr val="tx1"/>
          </a:solidFill>
        </a:defRPr>
      </a:pPr>
      <a:endParaRPr lang="en-US"/>
    </a:p>
  </c:txPr>
  <c:printSettings>
    <c:headerFooter/>
    <c:pageMargins b="0.75" l="0.7" r="0.7" t="0.75" header="0.3" footer="0.3"/>
    <c:pageSetup/>
  </c:printSettings>
  <c:userShapes r:id="rId1"/>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200"/>
              <a:t>Channel Catfish--Cadmium</a:t>
            </a:r>
          </a:p>
        </c:rich>
      </c:tx>
      <c:overlay val="0"/>
      <c:spPr>
        <a:noFill/>
        <a:ln>
          <a:noFill/>
        </a:ln>
        <a:effectLst/>
      </c:spPr>
    </c:title>
    <c:autoTitleDeleted val="0"/>
    <c:plotArea>
      <c:layout>
        <c:manualLayout>
          <c:layoutTarget val="inner"/>
          <c:xMode val="edge"/>
          <c:yMode val="edge"/>
          <c:x val="0.17463092113485815"/>
          <c:y val="0.21563197706129919"/>
          <c:w val="0.78216278241601711"/>
          <c:h val="0.65442819647544059"/>
        </c:manualLayout>
      </c:layout>
      <c:scatterChart>
        <c:scatterStyle val="lineMarker"/>
        <c:varyColors val="0"/>
        <c:ser>
          <c:idx val="0"/>
          <c:order val="0"/>
          <c:tx>
            <c:strRef>
              <c:f>'Chap 8 Fig 8-11 and 8-12'!$A$4</c:f>
              <c:strCache>
                <c:ptCount val="1"/>
                <c:pt idx="0">
                  <c:v>EPA Contractor Filet+Skin</c:v>
                </c:pt>
              </c:strCache>
            </c:strRef>
          </c:tx>
          <c:spPr>
            <a:ln w="19050" cap="rnd">
              <a:noFill/>
              <a:round/>
            </a:ln>
            <a:effectLst/>
          </c:spPr>
          <c:marker>
            <c:symbol val="circle"/>
            <c:size val="7"/>
            <c:spPr>
              <a:solidFill>
                <a:schemeClr val="bg2">
                  <a:lumMod val="10000"/>
                </a:schemeClr>
              </a:solidFill>
              <a:ln w="9525">
                <a:solidFill>
                  <a:schemeClr val="tx2">
                    <a:lumMod val="50000"/>
                  </a:schemeClr>
                </a:solidFill>
              </a:ln>
              <a:effectLst/>
            </c:spPr>
          </c:marker>
          <c:xVal>
            <c:numRef>
              <c:f>'Chap 8 Fig 8-11 and 8-12'!$C$4:$C$8</c:f>
              <c:numCache>
                <c:formatCode>0.00</c:formatCode>
                <c:ptCount val="5"/>
                <c:pt idx="0">
                  <c:v>214.42899456000004</c:v>
                </c:pt>
                <c:pt idx="1">
                  <c:v>295.82961408</c:v>
                </c:pt>
                <c:pt idx="2">
                  <c:v>345.79974528000002</c:v>
                </c:pt>
                <c:pt idx="3">
                  <c:v>377.61647615999999</c:v>
                </c:pt>
                <c:pt idx="4">
                  <c:v>421.32625920000004</c:v>
                </c:pt>
              </c:numCache>
            </c:numRef>
          </c:xVal>
          <c:yVal>
            <c:numRef>
              <c:f>'Chap 8 Fig 8-11 and 8-12'!$G$4:$G$8</c:f>
              <c:numCache>
                <c:formatCode>0.00</c:formatCode>
                <c:ptCount val="5"/>
                <c:pt idx="0">
                  <c:v>5.9297912713472487E-3</c:v>
                </c:pt>
                <c:pt idx="1">
                  <c:v>5.9297912713472487E-3</c:v>
                </c:pt>
                <c:pt idx="2">
                  <c:v>5.9297912713472487E-3</c:v>
                </c:pt>
                <c:pt idx="3">
                  <c:v>5.9297912713472487E-3</c:v>
                </c:pt>
                <c:pt idx="4">
                  <c:v>5.9297912713472487E-3</c:v>
                </c:pt>
              </c:numCache>
            </c:numRef>
          </c:yVal>
          <c:smooth val="0"/>
          <c:extLst>
            <c:ext xmlns:c16="http://schemas.microsoft.com/office/drawing/2014/chart" uri="{C3380CC4-5D6E-409C-BE32-E72D297353CC}">
              <c16:uniqueId val="{00000005-94FE-4E03-9F33-CD129354BC91}"/>
            </c:ext>
          </c:extLst>
        </c:ser>
        <c:ser>
          <c:idx val="1"/>
          <c:order val="1"/>
          <c:tx>
            <c:strRef>
              <c:f>'Chap 8 Fig 8-11 and 8-12'!$A$10</c:f>
              <c:strCache>
                <c:ptCount val="1"/>
                <c:pt idx="0">
                  <c:v>NNEPA--Muscle Filet</c:v>
                </c:pt>
              </c:strCache>
            </c:strRef>
          </c:tx>
          <c:spPr>
            <a:ln w="25400" cap="rnd">
              <a:noFill/>
              <a:round/>
            </a:ln>
            <a:effectLst/>
          </c:spPr>
          <c:marker>
            <c:symbol val="triangle"/>
            <c:size val="8"/>
            <c:spPr>
              <a:solidFill>
                <a:schemeClr val="tx2">
                  <a:lumMod val="40000"/>
                  <a:lumOff val="60000"/>
                </a:schemeClr>
              </a:solidFill>
              <a:ln w="9525">
                <a:solidFill>
                  <a:schemeClr val="bg2">
                    <a:lumMod val="25000"/>
                  </a:schemeClr>
                </a:solidFill>
              </a:ln>
              <a:effectLst/>
            </c:spPr>
          </c:marker>
          <c:xVal>
            <c:numRef>
              <c:f>'Chap 8 Fig 8-11 and 8-12'!$C$10:$C$19</c:f>
              <c:numCache>
                <c:formatCode>0.00</c:formatCode>
                <c:ptCount val="10"/>
                <c:pt idx="0">
                  <c:v>214</c:v>
                </c:pt>
                <c:pt idx="1">
                  <c:v>214</c:v>
                </c:pt>
                <c:pt idx="2">
                  <c:v>230</c:v>
                </c:pt>
                <c:pt idx="3">
                  <c:v>230</c:v>
                </c:pt>
                <c:pt idx="4">
                  <c:v>246</c:v>
                </c:pt>
                <c:pt idx="5">
                  <c:v>246</c:v>
                </c:pt>
                <c:pt idx="6">
                  <c:v>333</c:v>
                </c:pt>
                <c:pt idx="7">
                  <c:v>333</c:v>
                </c:pt>
                <c:pt idx="8">
                  <c:v>346</c:v>
                </c:pt>
                <c:pt idx="9">
                  <c:v>346</c:v>
                </c:pt>
              </c:numCache>
            </c:numRef>
          </c:xVal>
          <c:yVal>
            <c:numRef>
              <c:f>'Chap 8 Fig 8-11 and 8-12'!$G$10:$G$19</c:f>
              <c:numCache>
                <c:formatCode>General</c:formatCode>
                <c:ptCount val="10"/>
                <c:pt idx="0">
                  <c:v>0.01</c:v>
                </c:pt>
                <c:pt idx="1">
                  <c:v>1.0999999999999999E-2</c:v>
                </c:pt>
                <c:pt idx="2">
                  <c:v>1.0999999999999999E-2</c:v>
                </c:pt>
                <c:pt idx="3">
                  <c:v>1.0999999999999999E-2</c:v>
                </c:pt>
                <c:pt idx="4">
                  <c:v>1.0999999999999999E-2</c:v>
                </c:pt>
                <c:pt idx="5">
                  <c:v>1.0999999999999999E-2</c:v>
                </c:pt>
                <c:pt idx="6">
                  <c:v>1.0999999999999999E-2</c:v>
                </c:pt>
                <c:pt idx="7">
                  <c:v>1.0999999999999999E-2</c:v>
                </c:pt>
                <c:pt idx="8">
                  <c:v>1.0999999999999999E-2</c:v>
                </c:pt>
                <c:pt idx="9">
                  <c:v>1.0999999999999999E-2</c:v>
                </c:pt>
              </c:numCache>
            </c:numRef>
          </c:yVal>
          <c:smooth val="0"/>
          <c:extLst>
            <c:ext xmlns:c16="http://schemas.microsoft.com/office/drawing/2014/chart" uri="{C3380CC4-5D6E-409C-BE32-E72D297353CC}">
              <c16:uniqueId val="{00000007-94FE-4E03-9F33-CD129354BC91}"/>
            </c:ext>
          </c:extLst>
        </c:ser>
        <c:ser>
          <c:idx val="2"/>
          <c:order val="2"/>
          <c:tx>
            <c:strRef>
              <c:f>'Chap 8 Fig 8-11 and 8-12'!$P$27</c:f>
              <c:strCache>
                <c:ptCount val="1"/>
                <c:pt idx="0">
                  <c:v>NMDGF-March 2016</c:v>
                </c:pt>
              </c:strCache>
            </c:strRef>
          </c:tx>
          <c:spPr>
            <a:ln w="25400" cap="rnd">
              <a:noFill/>
              <a:round/>
            </a:ln>
            <a:effectLst/>
          </c:spPr>
          <c:marker>
            <c:symbol val="square"/>
            <c:size val="7"/>
            <c:spPr>
              <a:solidFill>
                <a:schemeClr val="accent6">
                  <a:lumMod val="40000"/>
                  <a:lumOff val="60000"/>
                </a:schemeClr>
              </a:solidFill>
              <a:ln w="9525">
                <a:solidFill>
                  <a:schemeClr val="accent3"/>
                </a:solidFill>
              </a:ln>
              <a:effectLst/>
            </c:spPr>
          </c:marker>
          <c:xVal>
            <c:numRef>
              <c:f>'Chap 8 Fig 8-11 and 8-12'!$C$21:$C$28</c:f>
              <c:numCache>
                <c:formatCode>0.00</c:formatCode>
                <c:ptCount val="8"/>
                <c:pt idx="0">
                  <c:v>214</c:v>
                </c:pt>
                <c:pt idx="1">
                  <c:v>214</c:v>
                </c:pt>
                <c:pt idx="2">
                  <c:v>214</c:v>
                </c:pt>
                <c:pt idx="3">
                  <c:v>214</c:v>
                </c:pt>
                <c:pt idx="4">
                  <c:v>214</c:v>
                </c:pt>
                <c:pt idx="5">
                  <c:v>214</c:v>
                </c:pt>
                <c:pt idx="6">
                  <c:v>214</c:v>
                </c:pt>
                <c:pt idx="7">
                  <c:v>214</c:v>
                </c:pt>
              </c:numCache>
            </c:numRef>
          </c:xVal>
          <c:yVal>
            <c:numRef>
              <c:f>'Chap 8 Fig 8-11 and 8-12'!$G$21:$G$28</c:f>
              <c:numCache>
                <c:formatCode>General</c:formatCode>
                <c:ptCount val="8"/>
                <c:pt idx="0">
                  <c:v>5.0000000000000001E-3</c:v>
                </c:pt>
                <c:pt idx="1">
                  <c:v>5.0000000000000001E-3</c:v>
                </c:pt>
                <c:pt idx="2">
                  <c:v>5.0000000000000001E-3</c:v>
                </c:pt>
                <c:pt idx="3">
                  <c:v>5.0000000000000001E-3</c:v>
                </c:pt>
                <c:pt idx="4">
                  <c:v>5.0000000000000001E-3</c:v>
                </c:pt>
                <c:pt idx="5">
                  <c:v>5.0000000000000001E-3</c:v>
                </c:pt>
                <c:pt idx="6">
                  <c:v>5.0000000000000001E-3</c:v>
                </c:pt>
                <c:pt idx="7">
                  <c:v>5.0000000000000001E-3</c:v>
                </c:pt>
              </c:numCache>
            </c:numRef>
          </c:yVal>
          <c:smooth val="0"/>
          <c:extLst>
            <c:ext xmlns:c16="http://schemas.microsoft.com/office/drawing/2014/chart" uri="{C3380CC4-5D6E-409C-BE32-E72D297353CC}">
              <c16:uniqueId val="{00000009-94FE-4E03-9F33-CD129354BC91}"/>
            </c:ext>
          </c:extLst>
        </c:ser>
        <c:ser>
          <c:idx val="3"/>
          <c:order val="3"/>
          <c:tx>
            <c:strRef>
              <c:f>'Chap 8 Fig 8-11 and 8-12'!$P$26</c:f>
              <c:strCache>
                <c:ptCount val="1"/>
                <c:pt idx="0">
                  <c:v>NMDGF-Immediate Post GKM</c:v>
                </c:pt>
              </c:strCache>
            </c:strRef>
          </c:tx>
          <c:spPr>
            <a:ln w="25400" cap="rnd">
              <a:noFill/>
              <a:round/>
            </a:ln>
            <a:effectLst/>
          </c:spPr>
          <c:marker>
            <c:symbol val="circle"/>
            <c:size val="5"/>
            <c:spPr>
              <a:solidFill>
                <a:schemeClr val="accent4"/>
              </a:solidFill>
              <a:ln w="9525">
                <a:solidFill>
                  <a:schemeClr val="accent4"/>
                </a:solidFill>
              </a:ln>
              <a:effectLst/>
            </c:spPr>
          </c:marker>
          <c:xVal>
            <c:numRef>
              <c:f>'Chap 8 Fig 8-11 and 8-12'!$C$29:$C$33</c:f>
              <c:numCache>
                <c:formatCode>0.00</c:formatCode>
                <c:ptCount val="5"/>
                <c:pt idx="0">
                  <c:v>214</c:v>
                </c:pt>
                <c:pt idx="1">
                  <c:v>214</c:v>
                </c:pt>
                <c:pt idx="2">
                  <c:v>214</c:v>
                </c:pt>
                <c:pt idx="3">
                  <c:v>214</c:v>
                </c:pt>
                <c:pt idx="4">
                  <c:v>214</c:v>
                </c:pt>
              </c:numCache>
            </c:numRef>
          </c:xVal>
          <c:yVal>
            <c:numRef>
              <c:f>'Chap 8 Fig 8-11 and 8-12'!$G$29:$G$33</c:f>
              <c:numCache>
                <c:formatCode>General</c:formatCode>
                <c:ptCount val="5"/>
                <c:pt idx="0">
                  <c:v>5.0000000000000001E-3</c:v>
                </c:pt>
                <c:pt idx="1">
                  <c:v>5.0000000000000001E-3</c:v>
                </c:pt>
                <c:pt idx="2">
                  <c:v>5.0000000000000001E-3</c:v>
                </c:pt>
                <c:pt idx="3">
                  <c:v>5.0000000000000001E-3</c:v>
                </c:pt>
                <c:pt idx="4">
                  <c:v>5.0000000000000001E-3</c:v>
                </c:pt>
              </c:numCache>
            </c:numRef>
          </c:yVal>
          <c:smooth val="0"/>
          <c:extLst>
            <c:ext xmlns:c16="http://schemas.microsoft.com/office/drawing/2014/chart" uri="{C3380CC4-5D6E-409C-BE32-E72D297353CC}">
              <c16:uniqueId val="{0000000B-94FE-4E03-9F33-CD129354BC91}"/>
            </c:ext>
          </c:extLst>
        </c:ser>
        <c:dLbls>
          <c:showLegendKey val="0"/>
          <c:showVal val="0"/>
          <c:showCatName val="0"/>
          <c:showSerName val="0"/>
          <c:showPercent val="0"/>
          <c:showBubbleSize val="0"/>
        </c:dLbls>
        <c:axId val="535775112"/>
        <c:axId val="535777736"/>
      </c:scatterChart>
      <c:valAx>
        <c:axId val="535775112"/>
        <c:scaling>
          <c:orientation val="minMax"/>
          <c:min val="20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en-US"/>
                  <a:t>River Distance from GKM (km)</a:t>
                </a:r>
              </a:p>
            </c:rich>
          </c:tx>
          <c:overlay val="0"/>
          <c:spPr>
            <a:noFill/>
            <a:ln>
              <a:noFill/>
            </a:ln>
            <a:effectLst/>
          </c:spPr>
        </c:title>
        <c:numFmt formatCode="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535777736"/>
        <c:crosses val="autoZero"/>
        <c:crossBetween val="midCat"/>
      </c:valAx>
      <c:valAx>
        <c:axId val="5357777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en-US"/>
                  <a:t> Tissue Concentration (mg/kg, Wet wt.)</a:t>
                </a:r>
              </a:p>
            </c:rich>
          </c:tx>
          <c:layout>
            <c:manualLayout>
              <c:xMode val="edge"/>
              <c:yMode val="edge"/>
              <c:x val="1.3888866906712038E-2"/>
              <c:y val="0.26713121999646416"/>
            </c:manualLayout>
          </c:layout>
          <c:overlay val="0"/>
          <c:spPr>
            <a:noFill/>
            <a:ln>
              <a:noFill/>
            </a:ln>
            <a:effectLst/>
          </c:spPr>
        </c:title>
        <c:numFmt formatCode="0.000" sourceLinked="0"/>
        <c:majorTickMark val="out"/>
        <c:minorTickMark val="out"/>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535775112"/>
        <c:crosses val="autoZero"/>
        <c:crossBetween val="midCat"/>
        <c:minorUnit val="1.0000000000000002E-3"/>
      </c:valAx>
      <c:spPr>
        <a:ln>
          <a:solidFill>
            <a:schemeClr val="tx1">
              <a:lumMod val="65000"/>
              <a:lumOff val="35000"/>
            </a:schemeClr>
          </a:solidFill>
        </a:ln>
      </c:spPr>
    </c:plotArea>
    <c:legend>
      <c:legendPos val="t"/>
      <c:layout>
        <c:manualLayout>
          <c:xMode val="edge"/>
          <c:yMode val="edge"/>
          <c:x val="9.6490853216212313E-2"/>
          <c:y val="8.2658126283437369E-2"/>
          <c:w val="0.85282633640644168"/>
          <c:h val="8.677355745039643E-2"/>
        </c:manualLayout>
      </c:layout>
      <c:overlay val="0"/>
      <c:spPr>
        <a:solidFill>
          <a:schemeClr val="bg1"/>
        </a:solid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chemeClr val="tx1"/>
          </a:solidFill>
        </a:defRPr>
      </a:pPr>
      <a:endParaRPr lang="en-US"/>
    </a:p>
  </c:txPr>
  <c:printSettings>
    <c:headerFooter/>
    <c:pageMargins b="0.75" l="0.7" r="0.7" t="0.75" header="0.3" footer="0.3"/>
    <c:pageSetup/>
  </c:printSettings>
  <c:userShapes r:id="rId1"/>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200"/>
              <a:t>Channel Catfish--Lead</a:t>
            </a:r>
          </a:p>
        </c:rich>
      </c:tx>
      <c:layout>
        <c:manualLayout>
          <c:xMode val="edge"/>
          <c:yMode val="edge"/>
          <c:x val="0.38225918225918226"/>
          <c:y val="2.5702811244979921E-2"/>
        </c:manualLayout>
      </c:layout>
      <c:overlay val="0"/>
      <c:spPr>
        <a:noFill/>
        <a:ln>
          <a:noFill/>
        </a:ln>
        <a:effectLst/>
      </c:spPr>
    </c:title>
    <c:autoTitleDeleted val="0"/>
    <c:plotArea>
      <c:layout>
        <c:manualLayout>
          <c:layoutTarget val="inner"/>
          <c:xMode val="edge"/>
          <c:yMode val="edge"/>
          <c:x val="0.1682817402502442"/>
          <c:y val="0.19603706163235621"/>
          <c:w val="0.78216278241601711"/>
          <c:h val="0.66586218891313276"/>
        </c:manualLayout>
      </c:layout>
      <c:scatterChart>
        <c:scatterStyle val="lineMarker"/>
        <c:varyColors val="0"/>
        <c:ser>
          <c:idx val="0"/>
          <c:order val="0"/>
          <c:tx>
            <c:strRef>
              <c:f>'Chap 8 Fig 8-11 and 8-12'!$A$4</c:f>
              <c:strCache>
                <c:ptCount val="1"/>
                <c:pt idx="0">
                  <c:v>EPA Contractor Filet+Skin</c:v>
                </c:pt>
              </c:strCache>
            </c:strRef>
          </c:tx>
          <c:spPr>
            <a:ln w="19050" cap="rnd">
              <a:noFill/>
              <a:round/>
            </a:ln>
            <a:effectLst/>
          </c:spPr>
          <c:marker>
            <c:symbol val="circle"/>
            <c:size val="7"/>
            <c:spPr>
              <a:solidFill>
                <a:schemeClr val="bg2">
                  <a:lumMod val="10000"/>
                </a:schemeClr>
              </a:solidFill>
              <a:ln w="9525">
                <a:solidFill>
                  <a:schemeClr val="tx2">
                    <a:lumMod val="50000"/>
                  </a:schemeClr>
                </a:solidFill>
              </a:ln>
              <a:effectLst/>
            </c:spPr>
          </c:marker>
          <c:xVal>
            <c:numRef>
              <c:f>'Chap 8 Fig 8-11 and 8-12'!$C$4:$C$8</c:f>
              <c:numCache>
                <c:formatCode>0.00</c:formatCode>
                <c:ptCount val="5"/>
                <c:pt idx="0">
                  <c:v>214.42899456000004</c:v>
                </c:pt>
                <c:pt idx="1">
                  <c:v>295.82961408</c:v>
                </c:pt>
                <c:pt idx="2">
                  <c:v>345.79974528000002</c:v>
                </c:pt>
                <c:pt idx="3">
                  <c:v>377.61647615999999</c:v>
                </c:pt>
                <c:pt idx="4">
                  <c:v>421.32625920000004</c:v>
                </c:pt>
              </c:numCache>
            </c:numRef>
          </c:xVal>
          <c:yVal>
            <c:numRef>
              <c:f>'Chap 8 Fig 8-11 and 8-12'!$I$4:$I$8</c:f>
              <c:numCache>
                <c:formatCode>0.00</c:formatCode>
                <c:ptCount val="5"/>
                <c:pt idx="0">
                  <c:v>5.9297912713472487E-3</c:v>
                </c:pt>
                <c:pt idx="1">
                  <c:v>5.9297912713472487E-3</c:v>
                </c:pt>
                <c:pt idx="2">
                  <c:v>5.9297912713472487E-3</c:v>
                </c:pt>
                <c:pt idx="3">
                  <c:v>5.9297912713472487E-3</c:v>
                </c:pt>
                <c:pt idx="4">
                  <c:v>5.9297912713472487E-3</c:v>
                </c:pt>
              </c:numCache>
            </c:numRef>
          </c:yVal>
          <c:smooth val="0"/>
          <c:extLst>
            <c:ext xmlns:c16="http://schemas.microsoft.com/office/drawing/2014/chart" uri="{C3380CC4-5D6E-409C-BE32-E72D297353CC}">
              <c16:uniqueId val="{00000005-81AE-4491-B0C8-297F97FD92AF}"/>
            </c:ext>
          </c:extLst>
        </c:ser>
        <c:ser>
          <c:idx val="1"/>
          <c:order val="1"/>
          <c:tx>
            <c:strRef>
              <c:f>'Chap 8 Fig 8-11 and 8-12'!$A$10</c:f>
              <c:strCache>
                <c:ptCount val="1"/>
                <c:pt idx="0">
                  <c:v>NNEPA--Muscle Filet</c:v>
                </c:pt>
              </c:strCache>
            </c:strRef>
          </c:tx>
          <c:spPr>
            <a:ln w="25400" cap="rnd">
              <a:noFill/>
              <a:round/>
            </a:ln>
            <a:effectLst/>
          </c:spPr>
          <c:marker>
            <c:symbol val="triangle"/>
            <c:size val="8"/>
            <c:spPr>
              <a:solidFill>
                <a:schemeClr val="tx2">
                  <a:lumMod val="40000"/>
                  <a:lumOff val="60000"/>
                </a:schemeClr>
              </a:solidFill>
              <a:ln w="9525">
                <a:solidFill>
                  <a:schemeClr val="bg2">
                    <a:lumMod val="25000"/>
                  </a:schemeClr>
                </a:solidFill>
              </a:ln>
              <a:effectLst/>
            </c:spPr>
          </c:marker>
          <c:xVal>
            <c:numRef>
              <c:f>'Chap 8 Fig 8-11 and 8-12'!$C$10:$C$19</c:f>
              <c:numCache>
                <c:formatCode>0.00</c:formatCode>
                <c:ptCount val="10"/>
                <c:pt idx="0">
                  <c:v>214</c:v>
                </c:pt>
                <c:pt idx="1">
                  <c:v>214</c:v>
                </c:pt>
                <c:pt idx="2">
                  <c:v>230</c:v>
                </c:pt>
                <c:pt idx="3">
                  <c:v>230</c:v>
                </c:pt>
                <c:pt idx="4">
                  <c:v>246</c:v>
                </c:pt>
                <c:pt idx="5">
                  <c:v>246</c:v>
                </c:pt>
                <c:pt idx="6">
                  <c:v>333</c:v>
                </c:pt>
                <c:pt idx="7">
                  <c:v>333</c:v>
                </c:pt>
                <c:pt idx="8">
                  <c:v>346</c:v>
                </c:pt>
                <c:pt idx="9">
                  <c:v>346</c:v>
                </c:pt>
              </c:numCache>
            </c:numRef>
          </c:xVal>
          <c:yVal>
            <c:numRef>
              <c:f>'Chap 8 Fig 8-11 and 8-12'!$I$10:$I$19</c:f>
              <c:numCache>
                <c:formatCode>General</c:formatCode>
                <c:ptCount val="10"/>
                <c:pt idx="0">
                  <c:v>4.7E-2</c:v>
                </c:pt>
                <c:pt idx="1">
                  <c:v>5.0999999999999997E-2</c:v>
                </c:pt>
                <c:pt idx="2">
                  <c:v>5.0999999999999997E-2</c:v>
                </c:pt>
                <c:pt idx="3">
                  <c:v>5.0999999999999997E-2</c:v>
                </c:pt>
                <c:pt idx="4">
                  <c:v>5.0999999999999997E-2</c:v>
                </c:pt>
                <c:pt idx="5">
                  <c:v>5.0999999999999997E-2</c:v>
                </c:pt>
                <c:pt idx="6">
                  <c:v>5.0999999999999997E-2</c:v>
                </c:pt>
                <c:pt idx="7">
                  <c:v>5.0999999999999997E-2</c:v>
                </c:pt>
                <c:pt idx="8">
                  <c:v>5.0999999999999997E-2</c:v>
                </c:pt>
                <c:pt idx="9">
                  <c:v>5.0999999999999997E-2</c:v>
                </c:pt>
              </c:numCache>
            </c:numRef>
          </c:yVal>
          <c:smooth val="0"/>
          <c:extLst>
            <c:ext xmlns:c16="http://schemas.microsoft.com/office/drawing/2014/chart" uri="{C3380CC4-5D6E-409C-BE32-E72D297353CC}">
              <c16:uniqueId val="{00000007-81AE-4491-B0C8-297F97FD92AF}"/>
            </c:ext>
          </c:extLst>
        </c:ser>
        <c:ser>
          <c:idx val="2"/>
          <c:order val="2"/>
          <c:tx>
            <c:strRef>
              <c:f>'Chap 8 Fig 8-11 and 8-12'!$P$27</c:f>
              <c:strCache>
                <c:ptCount val="1"/>
                <c:pt idx="0">
                  <c:v>NMDGF-March 2016</c:v>
                </c:pt>
              </c:strCache>
            </c:strRef>
          </c:tx>
          <c:spPr>
            <a:ln w="25400" cap="rnd">
              <a:noFill/>
              <a:round/>
            </a:ln>
            <a:effectLst/>
          </c:spPr>
          <c:marker>
            <c:symbol val="square"/>
            <c:size val="7"/>
            <c:spPr>
              <a:solidFill>
                <a:schemeClr val="accent6">
                  <a:lumMod val="40000"/>
                  <a:lumOff val="60000"/>
                </a:schemeClr>
              </a:solidFill>
              <a:ln w="9525">
                <a:solidFill>
                  <a:schemeClr val="accent3"/>
                </a:solidFill>
              </a:ln>
              <a:effectLst/>
            </c:spPr>
          </c:marker>
          <c:xVal>
            <c:numRef>
              <c:f>'Chap 8 Fig 8-11 and 8-12'!$C$21:$C$28</c:f>
              <c:numCache>
                <c:formatCode>0.00</c:formatCode>
                <c:ptCount val="8"/>
                <c:pt idx="0">
                  <c:v>214</c:v>
                </c:pt>
                <c:pt idx="1">
                  <c:v>214</c:v>
                </c:pt>
                <c:pt idx="2">
                  <c:v>214</c:v>
                </c:pt>
                <c:pt idx="3">
                  <c:v>214</c:v>
                </c:pt>
                <c:pt idx="4">
                  <c:v>214</c:v>
                </c:pt>
                <c:pt idx="5">
                  <c:v>214</c:v>
                </c:pt>
                <c:pt idx="6">
                  <c:v>214</c:v>
                </c:pt>
                <c:pt idx="7">
                  <c:v>214</c:v>
                </c:pt>
              </c:numCache>
            </c:numRef>
          </c:xVal>
          <c:yVal>
            <c:numRef>
              <c:f>'Chap 8 Fig 8-11 and 8-12'!$I$21:$I$28</c:f>
              <c:numCache>
                <c:formatCode>General</c:formatCode>
                <c:ptCount val="8"/>
                <c:pt idx="0">
                  <c:v>1.2E-2</c:v>
                </c:pt>
                <c:pt idx="1">
                  <c:v>1.2E-2</c:v>
                </c:pt>
                <c:pt idx="2">
                  <c:v>1.2E-2</c:v>
                </c:pt>
                <c:pt idx="3">
                  <c:v>1.2E-2</c:v>
                </c:pt>
                <c:pt idx="4">
                  <c:v>1.2E-2</c:v>
                </c:pt>
                <c:pt idx="5">
                  <c:v>1.2E-2</c:v>
                </c:pt>
                <c:pt idx="6">
                  <c:v>1.2E-2</c:v>
                </c:pt>
                <c:pt idx="7">
                  <c:v>1.2E-2</c:v>
                </c:pt>
              </c:numCache>
            </c:numRef>
          </c:yVal>
          <c:smooth val="0"/>
          <c:extLst>
            <c:ext xmlns:c16="http://schemas.microsoft.com/office/drawing/2014/chart" uri="{C3380CC4-5D6E-409C-BE32-E72D297353CC}">
              <c16:uniqueId val="{00000009-81AE-4491-B0C8-297F97FD92AF}"/>
            </c:ext>
          </c:extLst>
        </c:ser>
        <c:ser>
          <c:idx val="3"/>
          <c:order val="3"/>
          <c:tx>
            <c:strRef>
              <c:f>'Chap 8 Fig 8-11 and 8-12'!$P$26</c:f>
              <c:strCache>
                <c:ptCount val="1"/>
                <c:pt idx="0">
                  <c:v>NMDGF-Immediate Post GKM</c:v>
                </c:pt>
              </c:strCache>
            </c:strRef>
          </c:tx>
          <c:spPr>
            <a:ln w="25400" cap="rnd">
              <a:noFill/>
              <a:round/>
            </a:ln>
            <a:effectLst/>
          </c:spPr>
          <c:marker>
            <c:symbol val="circle"/>
            <c:size val="5"/>
            <c:spPr>
              <a:solidFill>
                <a:schemeClr val="accent4"/>
              </a:solidFill>
              <a:ln w="9525">
                <a:solidFill>
                  <a:schemeClr val="accent4"/>
                </a:solidFill>
              </a:ln>
              <a:effectLst/>
            </c:spPr>
          </c:marker>
          <c:xVal>
            <c:numRef>
              <c:f>'Chap 8 Fig 8-11 and 8-12'!$C$29:$C$33</c:f>
              <c:numCache>
                <c:formatCode>0.00</c:formatCode>
                <c:ptCount val="5"/>
                <c:pt idx="0">
                  <c:v>214</c:v>
                </c:pt>
                <c:pt idx="1">
                  <c:v>214</c:v>
                </c:pt>
                <c:pt idx="2">
                  <c:v>214</c:v>
                </c:pt>
                <c:pt idx="3">
                  <c:v>214</c:v>
                </c:pt>
                <c:pt idx="4">
                  <c:v>214</c:v>
                </c:pt>
              </c:numCache>
            </c:numRef>
          </c:xVal>
          <c:yVal>
            <c:numRef>
              <c:f>'Chap 8 Fig 8-11 and 8-12'!$I$29:$I$33</c:f>
              <c:numCache>
                <c:formatCode>General</c:formatCode>
                <c:ptCount val="5"/>
                <c:pt idx="0">
                  <c:v>1.2E-2</c:v>
                </c:pt>
                <c:pt idx="1">
                  <c:v>1.2E-2</c:v>
                </c:pt>
                <c:pt idx="2">
                  <c:v>1.2E-2</c:v>
                </c:pt>
                <c:pt idx="3">
                  <c:v>1.2E-2</c:v>
                </c:pt>
                <c:pt idx="4">
                  <c:v>1.2E-2</c:v>
                </c:pt>
              </c:numCache>
            </c:numRef>
          </c:yVal>
          <c:smooth val="0"/>
          <c:extLst>
            <c:ext xmlns:c16="http://schemas.microsoft.com/office/drawing/2014/chart" uri="{C3380CC4-5D6E-409C-BE32-E72D297353CC}">
              <c16:uniqueId val="{0000000B-81AE-4491-B0C8-297F97FD92AF}"/>
            </c:ext>
          </c:extLst>
        </c:ser>
        <c:dLbls>
          <c:showLegendKey val="0"/>
          <c:showVal val="0"/>
          <c:showCatName val="0"/>
          <c:showSerName val="0"/>
          <c:showPercent val="0"/>
          <c:showBubbleSize val="0"/>
        </c:dLbls>
        <c:axId val="535775112"/>
        <c:axId val="535777736"/>
      </c:scatterChart>
      <c:valAx>
        <c:axId val="535775112"/>
        <c:scaling>
          <c:orientation val="minMax"/>
          <c:min val="20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en-US"/>
                  <a:t>River Distance from GKM (km)</a:t>
                </a:r>
              </a:p>
            </c:rich>
          </c:tx>
          <c:overlay val="0"/>
          <c:spPr>
            <a:noFill/>
            <a:ln>
              <a:noFill/>
            </a:ln>
            <a:effectLst/>
          </c:spPr>
        </c:title>
        <c:numFmt formatCode="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535777736"/>
        <c:crosses val="autoZero"/>
        <c:crossBetween val="midCat"/>
      </c:valAx>
      <c:valAx>
        <c:axId val="5357777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en-US"/>
                  <a:t> Tissue Concentration (mg/kg, Wet wt.)</a:t>
                </a:r>
              </a:p>
            </c:rich>
          </c:tx>
          <c:layout>
            <c:manualLayout>
              <c:xMode val="edge"/>
              <c:yMode val="edge"/>
              <c:x val="1.6657626562906043E-2"/>
              <c:y val="0.24510158617664771"/>
            </c:manualLayout>
          </c:layout>
          <c:overlay val="0"/>
          <c:spPr>
            <a:noFill/>
            <a:ln>
              <a:noFill/>
            </a:ln>
            <a:effectLst/>
          </c:spPr>
        </c:title>
        <c:numFmt formatCode="0.00" sourceLinked="1"/>
        <c:majorTickMark val="out"/>
        <c:minorTickMark val="out"/>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535775112"/>
        <c:crosses val="autoZero"/>
        <c:crossBetween val="midCat"/>
      </c:valAx>
      <c:spPr>
        <a:ln>
          <a:solidFill>
            <a:schemeClr val="tx1">
              <a:lumMod val="65000"/>
              <a:lumOff val="35000"/>
            </a:schemeClr>
          </a:solidFill>
        </a:ln>
      </c:spPr>
    </c:plotArea>
    <c:legend>
      <c:legendPos val="t"/>
      <c:layout>
        <c:manualLayout>
          <c:xMode val="edge"/>
          <c:yMode val="edge"/>
          <c:x val="0.19507805807018405"/>
          <c:y val="7.2703285583277988E-2"/>
          <c:w val="0.74303272382012542"/>
          <c:h val="0.10903861113746326"/>
        </c:manualLayout>
      </c:layout>
      <c:overlay val="0"/>
      <c:spPr>
        <a:solidFill>
          <a:schemeClr val="bg1"/>
        </a:solid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chemeClr val="tx1"/>
          </a:solidFill>
        </a:defRPr>
      </a:pPr>
      <a:endParaRPr lang="en-US"/>
    </a:p>
  </c:tx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ysClr val="windowText" lastClr="000000"/>
                </a:solidFill>
                <a:latin typeface="+mn-lt"/>
                <a:ea typeface="+mn-ea"/>
                <a:cs typeface="+mn-cs"/>
              </a:defRPr>
            </a:pPr>
            <a:r>
              <a:rPr lang="en-US" sz="1600"/>
              <a:t>Selenium, Se</a:t>
            </a:r>
          </a:p>
        </c:rich>
      </c:tx>
      <c:layout>
        <c:manualLayout>
          <c:xMode val="edge"/>
          <c:yMode val="edge"/>
          <c:x val="0.47663280260314461"/>
          <c:y val="1.7098150639039602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4626163532837083"/>
          <c:y val="8.4990435459213684E-2"/>
          <c:w val="0.80929525885767006"/>
          <c:h val="0.77081656625708284"/>
        </c:manualLayout>
      </c:layout>
      <c:scatterChart>
        <c:scatterStyle val="lineMarker"/>
        <c:varyColors val="0"/>
        <c:ser>
          <c:idx val="4"/>
          <c:order val="0"/>
          <c:tx>
            <c:strRef>
              <c:f>'Chap 8 Fig 8-10'!$A$13</c:f>
              <c:strCache>
                <c:ptCount val="1"/>
                <c:pt idx="0">
                  <c:v>SUIT Muscle July 2015</c:v>
                </c:pt>
              </c:strCache>
            </c:strRef>
          </c:tx>
          <c:spPr>
            <a:ln w="25400" cap="rnd">
              <a:noFill/>
              <a:round/>
            </a:ln>
            <a:effectLst/>
          </c:spPr>
          <c:marker>
            <c:symbol val="square"/>
            <c:size val="6"/>
            <c:spPr>
              <a:solidFill>
                <a:schemeClr val="accent2">
                  <a:lumMod val="75000"/>
                </a:schemeClr>
              </a:solidFill>
              <a:ln w="9525">
                <a:solidFill>
                  <a:schemeClr val="tx1">
                    <a:lumMod val="75000"/>
                    <a:lumOff val="25000"/>
                  </a:schemeClr>
                </a:solidFill>
              </a:ln>
              <a:effectLst/>
            </c:spPr>
          </c:marker>
          <c:xVal>
            <c:numRef>
              <c:f>'Chap 8 Fig 8-10'!$C$13:$C$15</c:f>
              <c:numCache>
                <c:formatCode>General</c:formatCode>
                <c:ptCount val="3"/>
                <c:pt idx="0">
                  <c:v>103.16</c:v>
                </c:pt>
                <c:pt idx="1">
                  <c:v>103.16</c:v>
                </c:pt>
                <c:pt idx="2">
                  <c:v>103.16</c:v>
                </c:pt>
              </c:numCache>
            </c:numRef>
          </c:xVal>
          <c:yVal>
            <c:numRef>
              <c:f>'Chap 8 Fig 8-10'!$Q$13:$Q$15</c:f>
              <c:numCache>
                <c:formatCode>0.000</c:formatCode>
                <c:ptCount val="3"/>
                <c:pt idx="0">
                  <c:v>0.41170619970463251</c:v>
                </c:pt>
                <c:pt idx="1">
                  <c:v>0.26083112290008842</c:v>
                </c:pt>
                <c:pt idx="2">
                  <c:v>0.55856832971800419</c:v>
                </c:pt>
              </c:numCache>
            </c:numRef>
          </c:yVal>
          <c:smooth val="0"/>
          <c:extLst>
            <c:ext xmlns:c16="http://schemas.microsoft.com/office/drawing/2014/chart" uri="{C3380CC4-5D6E-409C-BE32-E72D297353CC}">
              <c16:uniqueId val="{00000000-9A08-4688-849A-F15F2B321705}"/>
            </c:ext>
          </c:extLst>
        </c:ser>
        <c:ser>
          <c:idx val="1"/>
          <c:order val="1"/>
          <c:tx>
            <c:strRef>
              <c:f>'Compare SUIT to EPA (take 2)'!#REF!</c:f>
              <c:strCache>
                <c:ptCount val="1"/>
                <c:pt idx="0">
                  <c:v>#REF!</c:v>
                </c:pt>
              </c:strCache>
            </c:strRef>
          </c:tx>
          <c:spPr>
            <a:ln w="25400" cap="rnd">
              <a:noFill/>
              <a:round/>
            </a:ln>
            <a:effectLst/>
          </c:spPr>
          <c:marker>
            <c:symbol val="triangle"/>
            <c:size val="6"/>
            <c:spPr>
              <a:solidFill>
                <a:srgbClr val="5AE85A"/>
              </a:solidFill>
              <a:ln w="9525">
                <a:solidFill>
                  <a:srgbClr val="00B050"/>
                </a:solidFill>
              </a:ln>
              <a:effectLst/>
            </c:spPr>
          </c:marker>
          <c:xVal>
            <c:numRef>
              <c:f>'Compare SUIT to EPA (take 2)'!#REF!</c:f>
            </c:numRef>
          </c:xVal>
          <c:yVal>
            <c:numRef>
              <c:f>'Compare SUIT to EPA (take 2)'!#REF!</c:f>
              <c:numCache>
                <c:formatCode>General</c:formatCode>
                <c:ptCount val="1"/>
                <c:pt idx="0">
                  <c:v>1</c:v>
                </c:pt>
              </c:numCache>
            </c:numRef>
          </c:yVal>
          <c:smooth val="0"/>
          <c:extLst>
            <c:ext xmlns:c16="http://schemas.microsoft.com/office/drawing/2014/chart" uri="{C3380CC4-5D6E-409C-BE32-E72D297353CC}">
              <c16:uniqueId val="{00000001-9A08-4688-849A-F15F2B321705}"/>
            </c:ext>
          </c:extLst>
        </c:ser>
        <c:ser>
          <c:idx val="2"/>
          <c:order val="2"/>
          <c:tx>
            <c:strRef>
              <c:f>'Compare SUIT to EPA (take 2)'!#REF!</c:f>
              <c:strCache>
                <c:ptCount val="1"/>
                <c:pt idx="0">
                  <c:v>#REF!</c:v>
                </c:pt>
              </c:strCache>
            </c:strRef>
          </c:tx>
          <c:spPr>
            <a:ln w="25400" cap="rnd">
              <a:noFill/>
              <a:round/>
            </a:ln>
            <a:effectLst/>
          </c:spPr>
          <c:marker>
            <c:symbol val="triangle"/>
            <c:size val="7"/>
            <c:spPr>
              <a:solidFill>
                <a:srgbClr val="FFFF00"/>
              </a:solidFill>
              <a:ln w="9525">
                <a:solidFill>
                  <a:schemeClr val="accent3"/>
                </a:solidFill>
              </a:ln>
              <a:effectLst/>
            </c:spPr>
          </c:marker>
          <c:xVal>
            <c:numRef>
              <c:f>'Compare SUIT to EPA (take 2)'!#REF!</c:f>
            </c:numRef>
          </c:xVal>
          <c:yVal>
            <c:numRef>
              <c:f>'Compare SUIT to EPA (take 2)'!#REF!</c:f>
              <c:numCache>
                <c:formatCode>General</c:formatCode>
                <c:ptCount val="1"/>
                <c:pt idx="0">
                  <c:v>1</c:v>
                </c:pt>
              </c:numCache>
            </c:numRef>
          </c:yVal>
          <c:smooth val="0"/>
          <c:extLst>
            <c:ext xmlns:c16="http://schemas.microsoft.com/office/drawing/2014/chart" uri="{C3380CC4-5D6E-409C-BE32-E72D297353CC}">
              <c16:uniqueId val="{00000002-9A08-4688-849A-F15F2B321705}"/>
            </c:ext>
          </c:extLst>
        </c:ser>
        <c:ser>
          <c:idx val="3"/>
          <c:order val="3"/>
          <c:tx>
            <c:strRef>
              <c:f>'Chap 8 Fig 8-10'!$A$7</c:f>
              <c:strCache>
                <c:ptCount val="1"/>
                <c:pt idx="0">
                  <c:v>NMDGF Muscle Mar 2016</c:v>
                </c:pt>
              </c:strCache>
            </c:strRef>
          </c:tx>
          <c:spPr>
            <a:ln w="25400" cap="rnd">
              <a:noFill/>
              <a:round/>
            </a:ln>
            <a:effectLst/>
          </c:spPr>
          <c:marker>
            <c:symbol val="triangle"/>
            <c:size val="6"/>
            <c:spPr>
              <a:solidFill>
                <a:schemeClr val="accent1">
                  <a:lumMod val="60000"/>
                  <a:lumOff val="40000"/>
                </a:schemeClr>
              </a:solidFill>
              <a:ln w="9525">
                <a:solidFill>
                  <a:schemeClr val="accent1">
                    <a:lumMod val="50000"/>
                  </a:schemeClr>
                </a:solidFill>
              </a:ln>
              <a:effectLst/>
            </c:spPr>
          </c:marker>
          <c:xVal>
            <c:numRef>
              <c:f>'Chap 8 Fig 8-10'!$C$7:$C$12</c:f>
              <c:numCache>
                <c:formatCode>General</c:formatCode>
                <c:ptCount val="6"/>
                <c:pt idx="0">
                  <c:v>147.54</c:v>
                </c:pt>
                <c:pt idx="1">
                  <c:v>147.54</c:v>
                </c:pt>
                <c:pt idx="2">
                  <c:v>147.54</c:v>
                </c:pt>
                <c:pt idx="3">
                  <c:v>147.54</c:v>
                </c:pt>
                <c:pt idx="4">
                  <c:v>147.54</c:v>
                </c:pt>
                <c:pt idx="5">
                  <c:v>147.54</c:v>
                </c:pt>
              </c:numCache>
            </c:numRef>
          </c:xVal>
          <c:yVal>
            <c:numRef>
              <c:f>'Chap 8 Fig 8-10'!$Q$7:$Q$12</c:f>
              <c:numCache>
                <c:formatCode>0.000</c:formatCode>
                <c:ptCount val="6"/>
                <c:pt idx="0">
                  <c:v>4.9999999999999996E-2</c:v>
                </c:pt>
                <c:pt idx="1">
                  <c:v>4.9999999999999996E-2</c:v>
                </c:pt>
                <c:pt idx="2">
                  <c:v>4.9999999999999996E-2</c:v>
                </c:pt>
                <c:pt idx="3">
                  <c:v>0.05</c:v>
                </c:pt>
                <c:pt idx="4">
                  <c:v>0.67199999999999993</c:v>
                </c:pt>
                <c:pt idx="5">
                  <c:v>0.05</c:v>
                </c:pt>
              </c:numCache>
            </c:numRef>
          </c:yVal>
          <c:smooth val="0"/>
          <c:extLst>
            <c:ext xmlns:c16="http://schemas.microsoft.com/office/drawing/2014/chart" uri="{C3380CC4-5D6E-409C-BE32-E72D297353CC}">
              <c16:uniqueId val="{00000003-9A08-4688-849A-F15F2B321705}"/>
            </c:ext>
          </c:extLst>
        </c:ser>
        <c:ser>
          <c:idx val="0"/>
          <c:order val="4"/>
          <c:tx>
            <c:strRef>
              <c:f>'Compare SUIT to EPA (take 2)'!#REF!</c:f>
              <c:strCache>
                <c:ptCount val="1"/>
                <c:pt idx="0">
                  <c:v>#REF!</c:v>
                </c:pt>
              </c:strCache>
            </c:strRef>
          </c:tx>
          <c:spPr>
            <a:ln w="25400" cap="rnd">
              <a:noFill/>
              <a:round/>
            </a:ln>
            <a:effectLst/>
          </c:spPr>
          <c:marker>
            <c:symbol val="circle"/>
            <c:size val="6"/>
            <c:spPr>
              <a:solidFill>
                <a:schemeClr val="accent1">
                  <a:lumMod val="50000"/>
                </a:schemeClr>
              </a:solidFill>
              <a:ln w="9525">
                <a:solidFill>
                  <a:schemeClr val="bg2">
                    <a:lumMod val="10000"/>
                  </a:schemeClr>
                </a:solidFill>
              </a:ln>
              <a:effectLst/>
            </c:spPr>
          </c:marker>
          <c:xVal>
            <c:numRef>
              <c:f>'Chap 8 Fig 8-10'!$C$4:$C$6</c:f>
              <c:numCache>
                <c:formatCode>0.00</c:formatCode>
                <c:ptCount val="3"/>
                <c:pt idx="0">
                  <c:v>103.16</c:v>
                </c:pt>
                <c:pt idx="1">
                  <c:v>123</c:v>
                </c:pt>
                <c:pt idx="2">
                  <c:v>130.64654592000002</c:v>
                </c:pt>
              </c:numCache>
            </c:numRef>
          </c:xVal>
          <c:yVal>
            <c:numRef>
              <c:f>'Chap 8 Fig 8-10'!$Q$4:$Q$6</c:f>
              <c:numCache>
                <c:formatCode>0.000</c:formatCode>
                <c:ptCount val="3"/>
                <c:pt idx="0">
                  <c:v>0.23132313231323134</c:v>
                </c:pt>
                <c:pt idx="1">
                  <c:v>0.47080375543851616</c:v>
                </c:pt>
                <c:pt idx="2" formatCode="0.0000">
                  <c:v>0.55965193496679644</c:v>
                </c:pt>
              </c:numCache>
            </c:numRef>
          </c:yVal>
          <c:smooth val="0"/>
          <c:extLst>
            <c:ext xmlns:c16="http://schemas.microsoft.com/office/drawing/2014/chart" uri="{C3380CC4-5D6E-409C-BE32-E72D297353CC}">
              <c16:uniqueId val="{00000004-9A08-4688-849A-F15F2B321705}"/>
            </c:ext>
          </c:extLst>
        </c:ser>
        <c:dLbls>
          <c:showLegendKey val="0"/>
          <c:showVal val="0"/>
          <c:showCatName val="0"/>
          <c:showSerName val="0"/>
          <c:showPercent val="0"/>
          <c:showBubbleSize val="0"/>
        </c:dLbls>
        <c:axId val="971139744"/>
        <c:axId val="971139416"/>
        <c:extLst/>
      </c:scatterChart>
      <c:valAx>
        <c:axId val="971139744"/>
        <c:scaling>
          <c:orientation val="minMax"/>
          <c:max val="150"/>
          <c:min val="90"/>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Distance from GKM (km)</a:t>
                </a:r>
              </a:p>
            </c:rich>
          </c:tx>
          <c:overlay val="0"/>
          <c:spPr>
            <a:noFill/>
            <a:ln>
              <a:noFill/>
            </a:ln>
            <a:effectLst/>
          </c:spPr>
          <c:txPr>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971139416"/>
        <c:crosses val="autoZero"/>
        <c:crossBetween val="midCat"/>
      </c:valAx>
      <c:valAx>
        <c:axId val="97113941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Tissue Concentration (mg/kg)</a:t>
                </a:r>
              </a:p>
            </c:rich>
          </c:tx>
          <c:overlay val="0"/>
          <c:spPr>
            <a:noFill/>
            <a:ln>
              <a:noFill/>
            </a:ln>
            <a:effectLst/>
          </c:spPr>
          <c:txPr>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971139744"/>
        <c:crosses val="autoZero"/>
        <c:crossBetween val="midCat"/>
      </c:valAx>
      <c:spPr>
        <a:noFill/>
        <a:ln>
          <a:solidFill>
            <a:schemeClr val="tx1">
              <a:lumMod val="50000"/>
              <a:lumOff val="50000"/>
            </a:schemeClr>
          </a:solidFill>
        </a:ln>
        <a:effectLst/>
      </c:spPr>
    </c:plotArea>
    <c:legend>
      <c:legendPos val="t"/>
      <c:layout>
        <c:manualLayout>
          <c:xMode val="edge"/>
          <c:yMode val="edge"/>
          <c:x val="0.45676060984180256"/>
          <c:y val="0.58352767701790076"/>
          <c:w val="0.3950912420100493"/>
          <c:h val="0.24472706361143057"/>
        </c:manualLayout>
      </c:layout>
      <c:overlay val="0"/>
      <c:spPr>
        <a:noFill/>
        <a:ln>
          <a:solidFill>
            <a:schemeClr val="tx1">
              <a:lumMod val="85000"/>
              <a:lumOff val="15000"/>
            </a:schemeClr>
          </a:solid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200"/>
              <a:t>Channel Catfish--Manganese</a:t>
            </a:r>
          </a:p>
        </c:rich>
      </c:tx>
      <c:overlay val="0"/>
      <c:spPr>
        <a:noFill/>
        <a:ln>
          <a:noFill/>
        </a:ln>
        <a:effectLst/>
      </c:spPr>
    </c:title>
    <c:autoTitleDeleted val="0"/>
    <c:plotArea>
      <c:layout>
        <c:manualLayout>
          <c:layoutTarget val="inner"/>
          <c:xMode val="edge"/>
          <c:yMode val="edge"/>
          <c:x val="0.15403885571824905"/>
          <c:y val="0.19681867418490565"/>
          <c:w val="0.80561329833770778"/>
          <c:h val="0.68497525400565806"/>
        </c:manualLayout>
      </c:layout>
      <c:scatterChart>
        <c:scatterStyle val="lineMarker"/>
        <c:varyColors val="0"/>
        <c:ser>
          <c:idx val="0"/>
          <c:order val="0"/>
          <c:tx>
            <c:strRef>
              <c:f>'Chap 8 Fig 8-11 and 8-12'!$A$4</c:f>
              <c:strCache>
                <c:ptCount val="1"/>
                <c:pt idx="0">
                  <c:v>EPA Contractor Filet+Skin</c:v>
                </c:pt>
              </c:strCache>
            </c:strRef>
          </c:tx>
          <c:spPr>
            <a:ln w="19050" cap="rnd">
              <a:noFill/>
              <a:round/>
            </a:ln>
            <a:effectLst/>
          </c:spPr>
          <c:marker>
            <c:symbol val="circle"/>
            <c:size val="7"/>
            <c:spPr>
              <a:solidFill>
                <a:schemeClr val="bg2">
                  <a:lumMod val="10000"/>
                </a:schemeClr>
              </a:solidFill>
              <a:ln w="9525">
                <a:solidFill>
                  <a:schemeClr val="tx2">
                    <a:lumMod val="50000"/>
                  </a:schemeClr>
                </a:solidFill>
              </a:ln>
              <a:effectLst/>
            </c:spPr>
          </c:marker>
          <c:xVal>
            <c:numRef>
              <c:f>'Chap 8 Fig 8-11 and 8-12'!$C$4:$C$8</c:f>
              <c:numCache>
                <c:formatCode>0.00</c:formatCode>
                <c:ptCount val="5"/>
                <c:pt idx="0">
                  <c:v>214.42899456000004</c:v>
                </c:pt>
                <c:pt idx="1">
                  <c:v>295.82961408</c:v>
                </c:pt>
                <c:pt idx="2">
                  <c:v>345.79974528000002</c:v>
                </c:pt>
                <c:pt idx="3">
                  <c:v>377.61647615999999</c:v>
                </c:pt>
                <c:pt idx="4">
                  <c:v>421.32625920000004</c:v>
                </c:pt>
              </c:numCache>
            </c:numRef>
          </c:xVal>
          <c:yVal>
            <c:numRef>
              <c:f>'Chap 8 Fig 8-11 and 8-12'!$K$4:$K$8</c:f>
              <c:numCache>
                <c:formatCode>0.00</c:formatCode>
                <c:ptCount val="5"/>
                <c:pt idx="0">
                  <c:v>0.1629506641366224</c:v>
                </c:pt>
                <c:pt idx="1">
                  <c:v>0.1764705882352941</c:v>
                </c:pt>
                <c:pt idx="2">
                  <c:v>0.16888045540796962</c:v>
                </c:pt>
                <c:pt idx="3">
                  <c:v>0.22960151802656545</c:v>
                </c:pt>
                <c:pt idx="4">
                  <c:v>0.26446869070208728</c:v>
                </c:pt>
              </c:numCache>
            </c:numRef>
          </c:yVal>
          <c:smooth val="0"/>
          <c:extLst>
            <c:ext xmlns:c16="http://schemas.microsoft.com/office/drawing/2014/chart" uri="{C3380CC4-5D6E-409C-BE32-E72D297353CC}">
              <c16:uniqueId val="{00000005-D25B-40FB-94CC-358A2FD5EB87}"/>
            </c:ext>
          </c:extLst>
        </c:ser>
        <c:ser>
          <c:idx val="1"/>
          <c:order val="1"/>
          <c:tx>
            <c:strRef>
              <c:f>'Chap 8 Fig 8-11 and 8-12'!$A$10</c:f>
              <c:strCache>
                <c:ptCount val="1"/>
                <c:pt idx="0">
                  <c:v>NNEPA--Muscle Filet</c:v>
                </c:pt>
              </c:strCache>
            </c:strRef>
          </c:tx>
          <c:spPr>
            <a:ln w="25400" cap="rnd">
              <a:noFill/>
              <a:round/>
            </a:ln>
            <a:effectLst/>
          </c:spPr>
          <c:marker>
            <c:symbol val="triangle"/>
            <c:size val="8"/>
            <c:spPr>
              <a:solidFill>
                <a:schemeClr val="tx2">
                  <a:lumMod val="40000"/>
                  <a:lumOff val="60000"/>
                </a:schemeClr>
              </a:solidFill>
              <a:ln w="9525">
                <a:solidFill>
                  <a:schemeClr val="bg2">
                    <a:lumMod val="25000"/>
                  </a:schemeClr>
                </a:solidFill>
              </a:ln>
              <a:effectLst/>
            </c:spPr>
          </c:marker>
          <c:xVal>
            <c:numRef>
              <c:f>'Chap 8 Fig 8-11 and 8-12'!$C$10:$C$19</c:f>
              <c:numCache>
                <c:formatCode>0.00</c:formatCode>
                <c:ptCount val="10"/>
                <c:pt idx="0">
                  <c:v>214</c:v>
                </c:pt>
                <c:pt idx="1">
                  <c:v>214</c:v>
                </c:pt>
                <c:pt idx="2">
                  <c:v>230</c:v>
                </c:pt>
                <c:pt idx="3">
                  <c:v>230</c:v>
                </c:pt>
                <c:pt idx="4">
                  <c:v>246</c:v>
                </c:pt>
                <c:pt idx="5">
                  <c:v>246</c:v>
                </c:pt>
                <c:pt idx="6">
                  <c:v>333</c:v>
                </c:pt>
                <c:pt idx="7">
                  <c:v>333</c:v>
                </c:pt>
                <c:pt idx="8">
                  <c:v>346</c:v>
                </c:pt>
                <c:pt idx="9">
                  <c:v>346</c:v>
                </c:pt>
              </c:numCache>
            </c:numRef>
          </c:xVal>
          <c:yVal>
            <c:numRef>
              <c:f>'Chap 8 Fig 8-11 and 8-12'!$K$10:$K$19</c:f>
              <c:numCache>
                <c:formatCode>General</c:formatCode>
                <c:ptCount val="10"/>
                <c:pt idx="0">
                  <c:v>0.17</c:v>
                </c:pt>
                <c:pt idx="1">
                  <c:v>0.18</c:v>
                </c:pt>
                <c:pt idx="2">
                  <c:v>0.18</c:v>
                </c:pt>
                <c:pt idx="3">
                  <c:v>0.18</c:v>
                </c:pt>
                <c:pt idx="4">
                  <c:v>0.18</c:v>
                </c:pt>
                <c:pt idx="5">
                  <c:v>0.18</c:v>
                </c:pt>
                <c:pt idx="6">
                  <c:v>0.18</c:v>
                </c:pt>
                <c:pt idx="7">
                  <c:v>0.18</c:v>
                </c:pt>
                <c:pt idx="8">
                  <c:v>0.18</c:v>
                </c:pt>
                <c:pt idx="9">
                  <c:v>0.18</c:v>
                </c:pt>
              </c:numCache>
            </c:numRef>
          </c:yVal>
          <c:smooth val="0"/>
          <c:extLst>
            <c:ext xmlns:c16="http://schemas.microsoft.com/office/drawing/2014/chart" uri="{C3380CC4-5D6E-409C-BE32-E72D297353CC}">
              <c16:uniqueId val="{00000007-D25B-40FB-94CC-358A2FD5EB87}"/>
            </c:ext>
          </c:extLst>
        </c:ser>
        <c:ser>
          <c:idx val="2"/>
          <c:order val="2"/>
          <c:tx>
            <c:strRef>
              <c:f>'Chap 8 Fig 8-11 and 8-12'!$P$27</c:f>
              <c:strCache>
                <c:ptCount val="1"/>
                <c:pt idx="0">
                  <c:v>NMDGF-March 2016</c:v>
                </c:pt>
              </c:strCache>
            </c:strRef>
          </c:tx>
          <c:spPr>
            <a:ln w="25400" cap="rnd">
              <a:noFill/>
              <a:round/>
            </a:ln>
            <a:effectLst/>
          </c:spPr>
          <c:marker>
            <c:symbol val="square"/>
            <c:size val="7"/>
            <c:spPr>
              <a:solidFill>
                <a:schemeClr val="accent6">
                  <a:lumMod val="40000"/>
                  <a:lumOff val="60000"/>
                </a:schemeClr>
              </a:solidFill>
              <a:ln w="9525">
                <a:solidFill>
                  <a:schemeClr val="accent3"/>
                </a:solidFill>
              </a:ln>
              <a:effectLst/>
            </c:spPr>
          </c:marker>
          <c:xVal>
            <c:numRef>
              <c:f>'Chap 8 Fig 8-11 and 8-12'!$C$21:$C$28</c:f>
              <c:numCache>
                <c:formatCode>0.00</c:formatCode>
                <c:ptCount val="8"/>
                <c:pt idx="0">
                  <c:v>214</c:v>
                </c:pt>
                <c:pt idx="1">
                  <c:v>214</c:v>
                </c:pt>
                <c:pt idx="2">
                  <c:v>214</c:v>
                </c:pt>
                <c:pt idx="3">
                  <c:v>214</c:v>
                </c:pt>
                <c:pt idx="4">
                  <c:v>214</c:v>
                </c:pt>
                <c:pt idx="5">
                  <c:v>214</c:v>
                </c:pt>
                <c:pt idx="6">
                  <c:v>214</c:v>
                </c:pt>
                <c:pt idx="7">
                  <c:v>214</c:v>
                </c:pt>
              </c:numCache>
            </c:numRef>
          </c:xVal>
          <c:yVal>
            <c:numRef>
              <c:f>'Chap 8 Fig 8-11 and 8-12'!$K$21:$K$28</c:f>
              <c:numCache>
                <c:formatCode>General</c:formatCode>
                <c:ptCount val="8"/>
                <c:pt idx="0">
                  <c:v>0.05</c:v>
                </c:pt>
                <c:pt idx="1">
                  <c:v>0.05</c:v>
                </c:pt>
                <c:pt idx="2">
                  <c:v>0.05</c:v>
                </c:pt>
                <c:pt idx="3">
                  <c:v>0.05</c:v>
                </c:pt>
                <c:pt idx="4">
                  <c:v>0.05</c:v>
                </c:pt>
                <c:pt idx="5">
                  <c:v>0.05</c:v>
                </c:pt>
                <c:pt idx="6">
                  <c:v>0.05</c:v>
                </c:pt>
                <c:pt idx="7">
                  <c:v>0.05</c:v>
                </c:pt>
              </c:numCache>
            </c:numRef>
          </c:yVal>
          <c:smooth val="0"/>
          <c:extLst>
            <c:ext xmlns:c16="http://schemas.microsoft.com/office/drawing/2014/chart" uri="{C3380CC4-5D6E-409C-BE32-E72D297353CC}">
              <c16:uniqueId val="{00000009-D25B-40FB-94CC-358A2FD5EB87}"/>
            </c:ext>
          </c:extLst>
        </c:ser>
        <c:ser>
          <c:idx val="3"/>
          <c:order val="3"/>
          <c:tx>
            <c:strRef>
              <c:f>'Chap 8 Fig 8-11 and 8-12'!$P$26</c:f>
              <c:strCache>
                <c:ptCount val="1"/>
                <c:pt idx="0">
                  <c:v>NMDGF-Immediate Post GKM</c:v>
                </c:pt>
              </c:strCache>
            </c:strRef>
          </c:tx>
          <c:spPr>
            <a:ln w="25400" cap="rnd">
              <a:noFill/>
              <a:round/>
            </a:ln>
            <a:effectLst/>
          </c:spPr>
          <c:marker>
            <c:symbol val="circle"/>
            <c:size val="7"/>
            <c:spPr>
              <a:solidFill>
                <a:schemeClr val="accent4"/>
              </a:solidFill>
              <a:ln w="9525">
                <a:solidFill>
                  <a:schemeClr val="bg1">
                    <a:lumMod val="75000"/>
                  </a:schemeClr>
                </a:solidFill>
              </a:ln>
              <a:effectLst/>
            </c:spPr>
          </c:marker>
          <c:xVal>
            <c:numRef>
              <c:f>'Chap 8 Fig 8-11 and 8-12'!$C$29:$C$33</c:f>
              <c:numCache>
                <c:formatCode>0.00</c:formatCode>
                <c:ptCount val="5"/>
                <c:pt idx="0">
                  <c:v>214</c:v>
                </c:pt>
                <c:pt idx="1">
                  <c:v>214</c:v>
                </c:pt>
                <c:pt idx="2">
                  <c:v>214</c:v>
                </c:pt>
                <c:pt idx="3">
                  <c:v>214</c:v>
                </c:pt>
                <c:pt idx="4">
                  <c:v>214</c:v>
                </c:pt>
              </c:numCache>
            </c:numRef>
          </c:xVal>
          <c:yVal>
            <c:numRef>
              <c:f>'Chap 8 Fig 8-11 and 8-12'!$K$29:$K$33</c:f>
              <c:numCache>
                <c:formatCode>General</c:formatCode>
                <c:ptCount val="5"/>
                <c:pt idx="0">
                  <c:v>0.41</c:v>
                </c:pt>
                <c:pt idx="1">
                  <c:v>0.22</c:v>
                </c:pt>
                <c:pt idx="2">
                  <c:v>0.17</c:v>
                </c:pt>
                <c:pt idx="3">
                  <c:v>0.05</c:v>
                </c:pt>
                <c:pt idx="4">
                  <c:v>0.05</c:v>
                </c:pt>
              </c:numCache>
            </c:numRef>
          </c:yVal>
          <c:smooth val="0"/>
          <c:extLst>
            <c:ext xmlns:c16="http://schemas.microsoft.com/office/drawing/2014/chart" uri="{C3380CC4-5D6E-409C-BE32-E72D297353CC}">
              <c16:uniqueId val="{0000000B-D25B-40FB-94CC-358A2FD5EB87}"/>
            </c:ext>
          </c:extLst>
        </c:ser>
        <c:dLbls>
          <c:showLegendKey val="0"/>
          <c:showVal val="0"/>
          <c:showCatName val="0"/>
          <c:showSerName val="0"/>
          <c:showPercent val="0"/>
          <c:showBubbleSize val="0"/>
        </c:dLbls>
        <c:axId val="535775112"/>
        <c:axId val="535777736"/>
      </c:scatterChart>
      <c:valAx>
        <c:axId val="535775112"/>
        <c:scaling>
          <c:orientation val="minMax"/>
          <c:min val="20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en-US"/>
                  <a:t>River Distance from GKM (km)</a:t>
                </a:r>
              </a:p>
            </c:rich>
          </c:tx>
          <c:overlay val="0"/>
          <c:spPr>
            <a:noFill/>
            <a:ln>
              <a:noFill/>
            </a:ln>
            <a:effectLst/>
          </c:spPr>
        </c:title>
        <c:numFmt formatCode="0" sourceLinked="0"/>
        <c:majorTickMark val="out"/>
        <c:minorTickMark val="out"/>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535777736"/>
        <c:crosses val="autoZero"/>
        <c:crossBetween val="midCat"/>
      </c:valAx>
      <c:valAx>
        <c:axId val="5357777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en-US"/>
                  <a:t> Tissue Concentration (mg/kg, Wet wt.)</a:t>
                </a:r>
              </a:p>
            </c:rich>
          </c:tx>
          <c:layout>
            <c:manualLayout>
              <c:xMode val="edge"/>
              <c:yMode val="edge"/>
              <c:x val="1.6832200610685254E-2"/>
              <c:y val="0.23945275537576072"/>
            </c:manualLayout>
          </c:layout>
          <c:overlay val="0"/>
          <c:spPr>
            <a:noFill/>
            <a:ln>
              <a:noFill/>
            </a:ln>
            <a:effectLst/>
          </c:spPr>
        </c:title>
        <c:numFmt formatCode="0.00" sourceLinked="1"/>
        <c:majorTickMark val="out"/>
        <c:minorTickMark val="out"/>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535775112"/>
        <c:crosses val="autoZero"/>
        <c:crossBetween val="midCat"/>
      </c:valAx>
      <c:spPr>
        <a:ln>
          <a:solidFill>
            <a:schemeClr val="tx1">
              <a:lumMod val="65000"/>
              <a:lumOff val="35000"/>
            </a:schemeClr>
          </a:solidFill>
        </a:ln>
      </c:spPr>
    </c:plotArea>
    <c:legend>
      <c:legendPos val="t"/>
      <c:layout>
        <c:manualLayout>
          <c:xMode val="edge"/>
          <c:yMode val="edge"/>
          <c:x val="9.7919584206283702E-2"/>
          <c:y val="0.14221729678615297"/>
          <c:w val="0.82310775669170388"/>
          <c:h val="9.4967910033143671E-2"/>
        </c:manualLayout>
      </c:layout>
      <c:overlay val="0"/>
      <c:spPr>
        <a:solidFill>
          <a:schemeClr val="bg1"/>
        </a:solid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chemeClr val="tx1"/>
          </a:solidFill>
        </a:defRPr>
      </a:pPr>
      <a:endParaRPr lang="en-US"/>
    </a:p>
  </c:txPr>
  <c:printSettings>
    <c:headerFooter/>
    <c:pageMargins b="0.75" l="0.7" r="0.7" t="0.75" header="0.3" footer="0.3"/>
    <c:pageSetup/>
  </c:printSettings>
  <c:userShapes r:id="rId1"/>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200"/>
              <a:t>Channel Catfish--Selenium</a:t>
            </a:r>
          </a:p>
        </c:rich>
      </c:tx>
      <c:overlay val="0"/>
      <c:spPr>
        <a:noFill/>
        <a:ln>
          <a:noFill/>
        </a:ln>
        <a:effectLst/>
      </c:spPr>
    </c:title>
    <c:autoTitleDeleted val="0"/>
    <c:plotArea>
      <c:layout>
        <c:manualLayout>
          <c:layoutTarget val="inner"/>
          <c:xMode val="edge"/>
          <c:yMode val="edge"/>
          <c:x val="0.14483114610673667"/>
          <c:y val="0.21370340518458814"/>
          <c:w val="0.80561329833770778"/>
          <c:h val="0.66325508835286096"/>
        </c:manualLayout>
      </c:layout>
      <c:scatterChart>
        <c:scatterStyle val="lineMarker"/>
        <c:varyColors val="0"/>
        <c:ser>
          <c:idx val="0"/>
          <c:order val="0"/>
          <c:tx>
            <c:strRef>
              <c:f>'Chap 8 Fig 8-11 and 8-12'!$A$4</c:f>
              <c:strCache>
                <c:ptCount val="1"/>
                <c:pt idx="0">
                  <c:v>EPA Contractor Filet+Skin</c:v>
                </c:pt>
              </c:strCache>
            </c:strRef>
          </c:tx>
          <c:spPr>
            <a:ln w="19050" cap="rnd">
              <a:noFill/>
              <a:round/>
            </a:ln>
            <a:effectLst/>
          </c:spPr>
          <c:marker>
            <c:symbol val="circle"/>
            <c:size val="7"/>
            <c:spPr>
              <a:solidFill>
                <a:schemeClr val="bg2">
                  <a:lumMod val="10000"/>
                </a:schemeClr>
              </a:solidFill>
              <a:ln w="9525">
                <a:solidFill>
                  <a:schemeClr val="tx2">
                    <a:lumMod val="50000"/>
                  </a:schemeClr>
                </a:solidFill>
              </a:ln>
              <a:effectLst/>
            </c:spPr>
          </c:marker>
          <c:xVal>
            <c:numRef>
              <c:f>'Chap 8 Fig 8-11 and 8-12'!$C$4:$C$8</c:f>
              <c:numCache>
                <c:formatCode>0.00</c:formatCode>
                <c:ptCount val="5"/>
                <c:pt idx="0">
                  <c:v>214.42899456000004</c:v>
                </c:pt>
                <c:pt idx="1">
                  <c:v>295.82961408</c:v>
                </c:pt>
                <c:pt idx="2">
                  <c:v>345.79974528000002</c:v>
                </c:pt>
                <c:pt idx="3">
                  <c:v>377.61647615999999</c:v>
                </c:pt>
                <c:pt idx="4">
                  <c:v>421.32625920000004</c:v>
                </c:pt>
              </c:numCache>
            </c:numRef>
          </c:xVal>
          <c:yVal>
            <c:numRef>
              <c:f>'Chap 8 Fig 8-11 and 8-12'!$L$4:$L$8</c:f>
              <c:numCache>
                <c:formatCode>0.00</c:formatCode>
                <c:ptCount val="5"/>
                <c:pt idx="0">
                  <c:v>0.3693074003795066</c:v>
                </c:pt>
                <c:pt idx="1">
                  <c:v>0.3557874762808349</c:v>
                </c:pt>
                <c:pt idx="2">
                  <c:v>0.45279886148007586</c:v>
                </c:pt>
                <c:pt idx="3">
                  <c:v>0.55289373814041742</c:v>
                </c:pt>
                <c:pt idx="4">
                  <c:v>0.52443074003795065</c:v>
                </c:pt>
              </c:numCache>
            </c:numRef>
          </c:yVal>
          <c:smooth val="0"/>
          <c:extLst>
            <c:ext xmlns:c16="http://schemas.microsoft.com/office/drawing/2014/chart" uri="{C3380CC4-5D6E-409C-BE32-E72D297353CC}">
              <c16:uniqueId val="{00000005-2917-4B4D-BDBB-53F6C60526A8}"/>
            </c:ext>
          </c:extLst>
        </c:ser>
        <c:ser>
          <c:idx val="1"/>
          <c:order val="1"/>
          <c:tx>
            <c:strRef>
              <c:f>'Chap 8 Fig 8-11 and 8-12'!$A$10</c:f>
              <c:strCache>
                <c:ptCount val="1"/>
                <c:pt idx="0">
                  <c:v>NNEPA--Muscle Filet</c:v>
                </c:pt>
              </c:strCache>
            </c:strRef>
          </c:tx>
          <c:spPr>
            <a:ln w="25400" cap="rnd">
              <a:noFill/>
              <a:round/>
            </a:ln>
            <a:effectLst/>
          </c:spPr>
          <c:marker>
            <c:symbol val="triangle"/>
            <c:size val="8"/>
            <c:spPr>
              <a:solidFill>
                <a:schemeClr val="tx2">
                  <a:lumMod val="40000"/>
                  <a:lumOff val="60000"/>
                </a:schemeClr>
              </a:solidFill>
              <a:ln w="9525">
                <a:solidFill>
                  <a:schemeClr val="bg2">
                    <a:lumMod val="25000"/>
                  </a:schemeClr>
                </a:solidFill>
              </a:ln>
              <a:effectLst/>
            </c:spPr>
          </c:marker>
          <c:xVal>
            <c:numRef>
              <c:f>'Chap 8 Fig 8-11 and 8-12'!$C$10:$C$19</c:f>
              <c:numCache>
                <c:formatCode>0.00</c:formatCode>
                <c:ptCount val="10"/>
                <c:pt idx="0">
                  <c:v>214</c:v>
                </c:pt>
                <c:pt idx="1">
                  <c:v>214</c:v>
                </c:pt>
                <c:pt idx="2">
                  <c:v>230</c:v>
                </c:pt>
                <c:pt idx="3">
                  <c:v>230</c:v>
                </c:pt>
                <c:pt idx="4">
                  <c:v>246</c:v>
                </c:pt>
                <c:pt idx="5">
                  <c:v>246</c:v>
                </c:pt>
                <c:pt idx="6">
                  <c:v>333</c:v>
                </c:pt>
                <c:pt idx="7">
                  <c:v>333</c:v>
                </c:pt>
                <c:pt idx="8">
                  <c:v>346</c:v>
                </c:pt>
                <c:pt idx="9">
                  <c:v>346</c:v>
                </c:pt>
              </c:numCache>
            </c:numRef>
          </c:xVal>
          <c:yVal>
            <c:numRef>
              <c:f>'Chap 8 Fig 8-11 and 8-12'!$L$10:$L$19</c:f>
              <c:numCache>
                <c:formatCode>General</c:formatCode>
                <c:ptCount val="10"/>
                <c:pt idx="0">
                  <c:v>0.12</c:v>
                </c:pt>
                <c:pt idx="1">
                  <c:v>0.13</c:v>
                </c:pt>
                <c:pt idx="2">
                  <c:v>0.13</c:v>
                </c:pt>
                <c:pt idx="3">
                  <c:v>0.13</c:v>
                </c:pt>
                <c:pt idx="4">
                  <c:v>0.13</c:v>
                </c:pt>
                <c:pt idx="5">
                  <c:v>0.13</c:v>
                </c:pt>
                <c:pt idx="6">
                  <c:v>0.13</c:v>
                </c:pt>
                <c:pt idx="7">
                  <c:v>0.13</c:v>
                </c:pt>
                <c:pt idx="8">
                  <c:v>0.13</c:v>
                </c:pt>
                <c:pt idx="9">
                  <c:v>0.13</c:v>
                </c:pt>
              </c:numCache>
            </c:numRef>
          </c:yVal>
          <c:smooth val="0"/>
          <c:extLst>
            <c:ext xmlns:c16="http://schemas.microsoft.com/office/drawing/2014/chart" uri="{C3380CC4-5D6E-409C-BE32-E72D297353CC}">
              <c16:uniqueId val="{00000007-2917-4B4D-BDBB-53F6C60526A8}"/>
            </c:ext>
          </c:extLst>
        </c:ser>
        <c:ser>
          <c:idx val="2"/>
          <c:order val="2"/>
          <c:tx>
            <c:strRef>
              <c:f>'Chap 8 Fig 8-11 and 8-12'!$P$27</c:f>
              <c:strCache>
                <c:ptCount val="1"/>
                <c:pt idx="0">
                  <c:v>NMDGF-March 2016</c:v>
                </c:pt>
              </c:strCache>
            </c:strRef>
          </c:tx>
          <c:spPr>
            <a:ln w="25400" cap="rnd">
              <a:noFill/>
              <a:round/>
            </a:ln>
            <a:effectLst/>
          </c:spPr>
          <c:marker>
            <c:symbol val="square"/>
            <c:size val="7"/>
            <c:spPr>
              <a:solidFill>
                <a:schemeClr val="accent6">
                  <a:lumMod val="40000"/>
                  <a:lumOff val="60000"/>
                </a:schemeClr>
              </a:solidFill>
              <a:ln w="9525">
                <a:solidFill>
                  <a:schemeClr val="accent3"/>
                </a:solidFill>
              </a:ln>
              <a:effectLst/>
            </c:spPr>
          </c:marker>
          <c:xVal>
            <c:numRef>
              <c:f>'Chap 8 Fig 8-11 and 8-12'!$C$21:$C$28</c:f>
              <c:numCache>
                <c:formatCode>0.00</c:formatCode>
                <c:ptCount val="8"/>
                <c:pt idx="0">
                  <c:v>214</c:v>
                </c:pt>
                <c:pt idx="1">
                  <c:v>214</c:v>
                </c:pt>
                <c:pt idx="2">
                  <c:v>214</c:v>
                </c:pt>
                <c:pt idx="3">
                  <c:v>214</c:v>
                </c:pt>
                <c:pt idx="4">
                  <c:v>214</c:v>
                </c:pt>
                <c:pt idx="5">
                  <c:v>214</c:v>
                </c:pt>
                <c:pt idx="6">
                  <c:v>214</c:v>
                </c:pt>
                <c:pt idx="7">
                  <c:v>214</c:v>
                </c:pt>
              </c:numCache>
            </c:numRef>
          </c:xVal>
          <c:yVal>
            <c:numRef>
              <c:f>'Chap 8 Fig 8-11 and 8-12'!$L$21:$L$28</c:f>
              <c:numCache>
                <c:formatCode>General</c:formatCode>
                <c:ptCount val="8"/>
                <c:pt idx="0">
                  <c:v>0.05</c:v>
                </c:pt>
                <c:pt idx="1">
                  <c:v>0.05</c:v>
                </c:pt>
                <c:pt idx="2">
                  <c:v>0.05</c:v>
                </c:pt>
                <c:pt idx="3">
                  <c:v>0.05</c:v>
                </c:pt>
                <c:pt idx="4">
                  <c:v>0.05</c:v>
                </c:pt>
                <c:pt idx="5">
                  <c:v>0.05</c:v>
                </c:pt>
                <c:pt idx="6">
                  <c:v>0.05</c:v>
                </c:pt>
                <c:pt idx="7">
                  <c:v>0.05</c:v>
                </c:pt>
              </c:numCache>
            </c:numRef>
          </c:yVal>
          <c:smooth val="0"/>
          <c:extLst>
            <c:ext xmlns:c16="http://schemas.microsoft.com/office/drawing/2014/chart" uri="{C3380CC4-5D6E-409C-BE32-E72D297353CC}">
              <c16:uniqueId val="{00000009-2917-4B4D-BDBB-53F6C60526A8}"/>
            </c:ext>
          </c:extLst>
        </c:ser>
        <c:ser>
          <c:idx val="3"/>
          <c:order val="3"/>
          <c:tx>
            <c:strRef>
              <c:f>'Chap 8 Fig 8-11 and 8-12'!$P$26</c:f>
              <c:strCache>
                <c:ptCount val="1"/>
                <c:pt idx="0">
                  <c:v>NMDGF-Immediate Post GKM</c:v>
                </c:pt>
              </c:strCache>
            </c:strRef>
          </c:tx>
          <c:spPr>
            <a:ln w="25400" cap="rnd">
              <a:noFill/>
              <a:round/>
            </a:ln>
            <a:effectLst/>
          </c:spPr>
          <c:marker>
            <c:symbol val="circle"/>
            <c:size val="7"/>
            <c:spPr>
              <a:solidFill>
                <a:schemeClr val="accent4"/>
              </a:solidFill>
              <a:ln w="9525">
                <a:solidFill>
                  <a:schemeClr val="bg1">
                    <a:lumMod val="75000"/>
                  </a:schemeClr>
                </a:solidFill>
              </a:ln>
              <a:effectLst/>
            </c:spPr>
          </c:marker>
          <c:xVal>
            <c:numRef>
              <c:f>'Chap 8 Fig 8-11 and 8-12'!$C$29:$C$33</c:f>
              <c:numCache>
                <c:formatCode>0.00</c:formatCode>
                <c:ptCount val="5"/>
                <c:pt idx="0">
                  <c:v>214</c:v>
                </c:pt>
                <c:pt idx="1">
                  <c:v>214</c:v>
                </c:pt>
                <c:pt idx="2">
                  <c:v>214</c:v>
                </c:pt>
                <c:pt idx="3">
                  <c:v>214</c:v>
                </c:pt>
                <c:pt idx="4">
                  <c:v>214</c:v>
                </c:pt>
              </c:numCache>
            </c:numRef>
          </c:xVal>
          <c:yVal>
            <c:numRef>
              <c:f>'Chap 8 Fig 8-11 and 8-12'!$L$29:$L$33</c:f>
              <c:numCache>
                <c:formatCode>General</c:formatCode>
                <c:ptCount val="5"/>
                <c:pt idx="0">
                  <c:v>0.71</c:v>
                </c:pt>
                <c:pt idx="1">
                  <c:v>0.43</c:v>
                </c:pt>
                <c:pt idx="2">
                  <c:v>0.32</c:v>
                </c:pt>
                <c:pt idx="3">
                  <c:v>0.16</c:v>
                </c:pt>
                <c:pt idx="4">
                  <c:v>0.28999999999999998</c:v>
                </c:pt>
              </c:numCache>
            </c:numRef>
          </c:yVal>
          <c:smooth val="0"/>
          <c:extLst>
            <c:ext xmlns:c16="http://schemas.microsoft.com/office/drawing/2014/chart" uri="{C3380CC4-5D6E-409C-BE32-E72D297353CC}">
              <c16:uniqueId val="{0000000B-2917-4B4D-BDBB-53F6C60526A8}"/>
            </c:ext>
          </c:extLst>
        </c:ser>
        <c:dLbls>
          <c:showLegendKey val="0"/>
          <c:showVal val="0"/>
          <c:showCatName val="0"/>
          <c:showSerName val="0"/>
          <c:showPercent val="0"/>
          <c:showBubbleSize val="0"/>
        </c:dLbls>
        <c:axId val="535775112"/>
        <c:axId val="535777736"/>
      </c:scatterChart>
      <c:valAx>
        <c:axId val="535775112"/>
        <c:scaling>
          <c:orientation val="minMax"/>
          <c:min val="20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en-US"/>
                  <a:t>River Distance from GKM (km)</a:t>
                </a:r>
              </a:p>
            </c:rich>
          </c:tx>
          <c:overlay val="0"/>
          <c:spPr>
            <a:noFill/>
            <a:ln>
              <a:noFill/>
            </a:ln>
            <a:effectLst/>
          </c:spPr>
        </c:title>
        <c:numFmt formatCode="0" sourceLinked="0"/>
        <c:majorTickMark val="out"/>
        <c:minorTickMark val="out"/>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535777736"/>
        <c:crosses val="autoZero"/>
        <c:crossBetween val="midCat"/>
      </c:valAx>
      <c:valAx>
        <c:axId val="5357777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en-US"/>
                  <a:t> Tissue Concentration (mg/kg,</a:t>
                </a:r>
                <a:r>
                  <a:rPr lang="en-US" baseline="0"/>
                  <a:t> Wet wt.)</a:t>
                </a:r>
                <a:endParaRPr lang="en-US"/>
              </a:p>
            </c:rich>
          </c:tx>
          <c:layout>
            <c:manualLayout>
              <c:xMode val="edge"/>
              <c:yMode val="edge"/>
              <c:x val="2.6200003688063581E-2"/>
              <c:y val="0.23945285193372254"/>
            </c:manualLayout>
          </c:layout>
          <c:overlay val="0"/>
          <c:spPr>
            <a:noFill/>
            <a:ln>
              <a:noFill/>
            </a:ln>
            <a:effectLst/>
          </c:spPr>
        </c:title>
        <c:numFmt formatCode="0.0" sourceLinked="0"/>
        <c:majorTickMark val="out"/>
        <c:minorTickMark val="out"/>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535775112"/>
        <c:crosses val="autoZero"/>
        <c:crossBetween val="midCat"/>
      </c:valAx>
      <c:spPr>
        <a:ln>
          <a:solidFill>
            <a:schemeClr val="tx1">
              <a:lumMod val="65000"/>
              <a:lumOff val="35000"/>
            </a:schemeClr>
          </a:solidFill>
        </a:ln>
      </c:spPr>
    </c:plotArea>
    <c:legend>
      <c:legendPos val="t"/>
      <c:layout>
        <c:manualLayout>
          <c:xMode val="edge"/>
          <c:yMode val="edge"/>
          <c:x val="8.4647943597214281E-2"/>
          <c:y val="9.0563369257468898E-2"/>
          <c:w val="0.86805348155010031"/>
          <c:h val="9.2004601786981347E-2"/>
        </c:manualLayout>
      </c:layout>
      <c:overlay val="0"/>
      <c:spPr>
        <a:solidFill>
          <a:schemeClr val="bg1"/>
        </a:solid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chemeClr val="tx1"/>
          </a:solidFill>
        </a:defRPr>
      </a:pPr>
      <a:endParaRPr lang="en-US"/>
    </a:p>
  </c:txPr>
  <c:printSettings>
    <c:headerFooter/>
    <c:pageMargins b="0.75" l="0.7" r="0.7" t="0.75"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ysClr val="windowText" lastClr="000000"/>
                </a:solidFill>
                <a:latin typeface="+mn-lt"/>
                <a:ea typeface="+mn-ea"/>
                <a:cs typeface="+mn-cs"/>
              </a:defRPr>
            </a:pPr>
            <a:r>
              <a:rPr lang="en-US" sz="1600"/>
              <a:t>Mercury, Hg</a:t>
            </a:r>
          </a:p>
        </c:rich>
      </c:tx>
      <c:layout>
        <c:manualLayout>
          <c:xMode val="edge"/>
          <c:yMode val="edge"/>
          <c:x val="0.47663280260314461"/>
          <c:y val="1.7098150639039602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4626163532837083"/>
          <c:y val="8.4990435459213684E-2"/>
          <c:w val="0.80929525885767006"/>
          <c:h val="0.77081656625708284"/>
        </c:manualLayout>
      </c:layout>
      <c:scatterChart>
        <c:scatterStyle val="lineMarker"/>
        <c:varyColors val="0"/>
        <c:ser>
          <c:idx val="4"/>
          <c:order val="0"/>
          <c:tx>
            <c:strRef>
              <c:f>'Chap 8 Fig 8-10'!$A$13</c:f>
              <c:strCache>
                <c:ptCount val="1"/>
                <c:pt idx="0">
                  <c:v>SUIT Muscle July 2015</c:v>
                </c:pt>
              </c:strCache>
            </c:strRef>
          </c:tx>
          <c:spPr>
            <a:ln w="25400" cap="rnd">
              <a:noFill/>
              <a:round/>
            </a:ln>
            <a:effectLst/>
          </c:spPr>
          <c:marker>
            <c:symbol val="square"/>
            <c:size val="6"/>
            <c:spPr>
              <a:solidFill>
                <a:schemeClr val="accent2">
                  <a:lumMod val="75000"/>
                </a:schemeClr>
              </a:solidFill>
              <a:ln w="9525">
                <a:solidFill>
                  <a:schemeClr val="tx1">
                    <a:lumMod val="75000"/>
                    <a:lumOff val="25000"/>
                  </a:schemeClr>
                </a:solidFill>
              </a:ln>
              <a:effectLst/>
            </c:spPr>
          </c:marker>
          <c:xVal>
            <c:numRef>
              <c:f>'Chap 8 Fig 8-10'!$C$13:$C$15</c:f>
              <c:numCache>
                <c:formatCode>General</c:formatCode>
                <c:ptCount val="3"/>
                <c:pt idx="0">
                  <c:v>103.16</c:v>
                </c:pt>
                <c:pt idx="1">
                  <c:v>103.16</c:v>
                </c:pt>
                <c:pt idx="2">
                  <c:v>103.16</c:v>
                </c:pt>
              </c:numCache>
            </c:numRef>
          </c:xVal>
          <c:yVal>
            <c:numRef>
              <c:f>'Chap 8 Fig 8-10'!$O$13:$O$15</c:f>
              <c:numCache>
                <c:formatCode>0.000</c:formatCode>
                <c:ptCount val="3"/>
                <c:pt idx="0">
                  <c:v>1.7619578649145543E-2</c:v>
                </c:pt>
                <c:pt idx="1">
                  <c:v>7.651147900850637E-2</c:v>
                </c:pt>
                <c:pt idx="2">
                  <c:v>0.14390104954096275</c:v>
                </c:pt>
              </c:numCache>
            </c:numRef>
          </c:yVal>
          <c:smooth val="0"/>
          <c:extLst>
            <c:ext xmlns:c16="http://schemas.microsoft.com/office/drawing/2014/chart" uri="{C3380CC4-5D6E-409C-BE32-E72D297353CC}">
              <c16:uniqueId val="{00000000-4521-4652-A78D-3D745E89EECC}"/>
            </c:ext>
          </c:extLst>
        </c:ser>
        <c:ser>
          <c:idx val="1"/>
          <c:order val="1"/>
          <c:tx>
            <c:strRef>
              <c:f>'Compare SUIT to EPA (take 2)'!#REF!</c:f>
              <c:strCache>
                <c:ptCount val="1"/>
                <c:pt idx="0">
                  <c:v>#REF!</c:v>
                </c:pt>
              </c:strCache>
            </c:strRef>
          </c:tx>
          <c:spPr>
            <a:ln w="25400" cap="rnd">
              <a:noFill/>
              <a:round/>
            </a:ln>
            <a:effectLst/>
          </c:spPr>
          <c:marker>
            <c:symbol val="triangle"/>
            <c:size val="6"/>
            <c:spPr>
              <a:solidFill>
                <a:srgbClr val="5AE85A"/>
              </a:solidFill>
              <a:ln w="9525">
                <a:solidFill>
                  <a:srgbClr val="00B050"/>
                </a:solidFill>
              </a:ln>
              <a:effectLst/>
            </c:spPr>
          </c:marker>
          <c:xVal>
            <c:numRef>
              <c:f>'Compare SUIT to EPA (take 2)'!#REF!</c:f>
            </c:numRef>
          </c:xVal>
          <c:yVal>
            <c:numRef>
              <c:f>'Compare SUIT to EPA (take 2)'!#REF!</c:f>
              <c:numCache>
                <c:formatCode>General</c:formatCode>
                <c:ptCount val="1"/>
                <c:pt idx="0">
                  <c:v>1</c:v>
                </c:pt>
              </c:numCache>
            </c:numRef>
          </c:yVal>
          <c:smooth val="0"/>
          <c:extLst>
            <c:ext xmlns:c16="http://schemas.microsoft.com/office/drawing/2014/chart" uri="{C3380CC4-5D6E-409C-BE32-E72D297353CC}">
              <c16:uniqueId val="{00000001-4521-4652-A78D-3D745E89EECC}"/>
            </c:ext>
          </c:extLst>
        </c:ser>
        <c:ser>
          <c:idx val="2"/>
          <c:order val="2"/>
          <c:tx>
            <c:strRef>
              <c:f>'Compare SUIT to EPA (take 2)'!#REF!</c:f>
              <c:strCache>
                <c:ptCount val="1"/>
                <c:pt idx="0">
                  <c:v>#REF!</c:v>
                </c:pt>
              </c:strCache>
            </c:strRef>
          </c:tx>
          <c:spPr>
            <a:ln w="25400" cap="rnd">
              <a:noFill/>
              <a:round/>
            </a:ln>
            <a:effectLst/>
          </c:spPr>
          <c:marker>
            <c:symbol val="triangle"/>
            <c:size val="7"/>
            <c:spPr>
              <a:solidFill>
                <a:srgbClr val="FFFF00"/>
              </a:solidFill>
              <a:ln w="9525">
                <a:solidFill>
                  <a:schemeClr val="accent3"/>
                </a:solidFill>
              </a:ln>
              <a:effectLst/>
            </c:spPr>
          </c:marker>
          <c:xVal>
            <c:numRef>
              <c:f>'Compare SUIT to EPA (take 2)'!#REF!</c:f>
            </c:numRef>
          </c:xVal>
          <c:yVal>
            <c:numRef>
              <c:f>'Compare SUIT to EPA (take 2)'!#REF!</c:f>
              <c:numCache>
                <c:formatCode>General</c:formatCode>
                <c:ptCount val="1"/>
                <c:pt idx="0">
                  <c:v>1</c:v>
                </c:pt>
              </c:numCache>
            </c:numRef>
          </c:yVal>
          <c:smooth val="0"/>
          <c:extLst>
            <c:ext xmlns:c16="http://schemas.microsoft.com/office/drawing/2014/chart" uri="{C3380CC4-5D6E-409C-BE32-E72D297353CC}">
              <c16:uniqueId val="{00000002-4521-4652-A78D-3D745E89EECC}"/>
            </c:ext>
          </c:extLst>
        </c:ser>
        <c:ser>
          <c:idx val="3"/>
          <c:order val="3"/>
          <c:tx>
            <c:strRef>
              <c:f>'Chap 8 Fig 8-10'!$A$7</c:f>
              <c:strCache>
                <c:ptCount val="1"/>
                <c:pt idx="0">
                  <c:v>NMDGF Muscle Mar 2016</c:v>
                </c:pt>
              </c:strCache>
            </c:strRef>
          </c:tx>
          <c:spPr>
            <a:ln w="25400" cap="rnd">
              <a:noFill/>
              <a:round/>
            </a:ln>
            <a:effectLst/>
          </c:spPr>
          <c:marker>
            <c:symbol val="triangle"/>
            <c:size val="6"/>
            <c:spPr>
              <a:solidFill>
                <a:schemeClr val="accent1">
                  <a:lumMod val="60000"/>
                  <a:lumOff val="40000"/>
                </a:schemeClr>
              </a:solidFill>
              <a:ln w="9525">
                <a:solidFill>
                  <a:schemeClr val="accent1">
                    <a:lumMod val="50000"/>
                  </a:schemeClr>
                </a:solidFill>
              </a:ln>
              <a:effectLst/>
            </c:spPr>
          </c:marker>
          <c:xVal>
            <c:numRef>
              <c:f>'Chap 8 Fig 8-10'!$C$7:$C$12</c:f>
              <c:numCache>
                <c:formatCode>General</c:formatCode>
                <c:ptCount val="6"/>
                <c:pt idx="0">
                  <c:v>147.54</c:v>
                </c:pt>
                <c:pt idx="1">
                  <c:v>147.54</c:v>
                </c:pt>
                <c:pt idx="2">
                  <c:v>147.54</c:v>
                </c:pt>
                <c:pt idx="3">
                  <c:v>147.54</c:v>
                </c:pt>
                <c:pt idx="4">
                  <c:v>147.54</c:v>
                </c:pt>
                <c:pt idx="5">
                  <c:v>147.54</c:v>
                </c:pt>
              </c:numCache>
            </c:numRef>
          </c:xVal>
          <c:yVal>
            <c:numRef>
              <c:f>'Chap 8 Fig 8-10'!$O$7:$O$12</c:f>
              <c:numCache>
                <c:formatCode>0.000</c:formatCode>
                <c:ptCount val="6"/>
                <c:pt idx="1">
                  <c:v>2.9700000000000004E-2</c:v>
                </c:pt>
                <c:pt idx="3">
                  <c:v>9.1000000000000004E-3</c:v>
                </c:pt>
              </c:numCache>
            </c:numRef>
          </c:yVal>
          <c:smooth val="0"/>
          <c:extLst>
            <c:ext xmlns:c16="http://schemas.microsoft.com/office/drawing/2014/chart" uri="{C3380CC4-5D6E-409C-BE32-E72D297353CC}">
              <c16:uniqueId val="{00000003-4521-4652-A78D-3D745E89EECC}"/>
            </c:ext>
          </c:extLst>
        </c:ser>
        <c:ser>
          <c:idx val="0"/>
          <c:order val="4"/>
          <c:tx>
            <c:strRef>
              <c:f>'Compare SUIT to EPA (take 2)'!#REF!</c:f>
              <c:strCache>
                <c:ptCount val="1"/>
                <c:pt idx="0">
                  <c:v>#REF!</c:v>
                </c:pt>
              </c:strCache>
            </c:strRef>
          </c:tx>
          <c:spPr>
            <a:ln w="25400" cap="rnd">
              <a:noFill/>
              <a:round/>
            </a:ln>
            <a:effectLst/>
          </c:spPr>
          <c:marker>
            <c:symbol val="circle"/>
            <c:size val="6"/>
            <c:spPr>
              <a:solidFill>
                <a:schemeClr val="accent1">
                  <a:lumMod val="50000"/>
                </a:schemeClr>
              </a:solidFill>
              <a:ln w="9525">
                <a:solidFill>
                  <a:schemeClr val="bg2">
                    <a:lumMod val="10000"/>
                  </a:schemeClr>
                </a:solidFill>
              </a:ln>
              <a:effectLst/>
            </c:spPr>
          </c:marker>
          <c:xVal>
            <c:numRef>
              <c:f>'Chap 8 Fig 8-10'!$C$4:$C$6</c:f>
              <c:numCache>
                <c:formatCode>0.00</c:formatCode>
                <c:ptCount val="3"/>
                <c:pt idx="0">
                  <c:v>103.16</c:v>
                </c:pt>
                <c:pt idx="1">
                  <c:v>123</c:v>
                </c:pt>
                <c:pt idx="2">
                  <c:v>130.64654592000002</c:v>
                </c:pt>
              </c:numCache>
            </c:numRef>
          </c:xVal>
          <c:yVal>
            <c:numRef>
              <c:f>'Chap 8 Fig 8-10'!$O$4:$O$6</c:f>
              <c:numCache>
                <c:formatCode>0.000</c:formatCode>
                <c:ptCount val="3"/>
                <c:pt idx="0">
                  <c:v>1.1003600360036003E-2</c:v>
                </c:pt>
                <c:pt idx="1">
                  <c:v>0.19752690634302725</c:v>
                </c:pt>
                <c:pt idx="2" formatCode="0.0000">
                  <c:v>2.1339592397526905E-2</c:v>
                </c:pt>
              </c:numCache>
            </c:numRef>
          </c:yVal>
          <c:smooth val="0"/>
          <c:extLst>
            <c:ext xmlns:c16="http://schemas.microsoft.com/office/drawing/2014/chart" uri="{C3380CC4-5D6E-409C-BE32-E72D297353CC}">
              <c16:uniqueId val="{00000004-4521-4652-A78D-3D745E89EECC}"/>
            </c:ext>
          </c:extLst>
        </c:ser>
        <c:dLbls>
          <c:showLegendKey val="0"/>
          <c:showVal val="0"/>
          <c:showCatName val="0"/>
          <c:showSerName val="0"/>
          <c:showPercent val="0"/>
          <c:showBubbleSize val="0"/>
        </c:dLbls>
        <c:axId val="971139744"/>
        <c:axId val="971139416"/>
        <c:extLst/>
      </c:scatterChart>
      <c:valAx>
        <c:axId val="971139744"/>
        <c:scaling>
          <c:orientation val="minMax"/>
          <c:max val="150"/>
          <c:min val="90"/>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Distance from GKM (km)</a:t>
                </a:r>
              </a:p>
            </c:rich>
          </c:tx>
          <c:overlay val="0"/>
          <c:spPr>
            <a:noFill/>
            <a:ln>
              <a:noFill/>
            </a:ln>
            <a:effectLst/>
          </c:spPr>
          <c:txPr>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971139416"/>
        <c:crosses val="autoZero"/>
        <c:crossBetween val="midCat"/>
      </c:valAx>
      <c:valAx>
        <c:axId val="97113941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Tissue Concentration (mg/kg)</a:t>
                </a:r>
              </a:p>
            </c:rich>
          </c:tx>
          <c:overlay val="0"/>
          <c:spPr>
            <a:noFill/>
            <a:ln>
              <a:noFill/>
            </a:ln>
            <a:effectLst/>
          </c:spPr>
          <c:txPr>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971139744"/>
        <c:crosses val="autoZero"/>
        <c:crossBetween val="midCat"/>
      </c:valAx>
      <c:spPr>
        <a:noFill/>
        <a:ln>
          <a:solidFill>
            <a:schemeClr val="tx1">
              <a:lumMod val="50000"/>
              <a:lumOff val="50000"/>
            </a:schemeClr>
          </a:solidFill>
        </a:ln>
        <a:effectLst/>
      </c:spPr>
    </c:plotArea>
    <c:legend>
      <c:legendPos val="t"/>
      <c:layout>
        <c:manualLayout>
          <c:xMode val="edge"/>
          <c:yMode val="edge"/>
          <c:x val="0.53933498749814746"/>
          <c:y val="0.28764752720516679"/>
          <c:w val="0.3950912420100493"/>
          <c:h val="0.24472706361143057"/>
        </c:manualLayout>
      </c:layout>
      <c:overlay val="0"/>
      <c:spPr>
        <a:noFill/>
        <a:ln>
          <a:solidFill>
            <a:schemeClr val="tx1">
              <a:lumMod val="85000"/>
              <a:lumOff val="15000"/>
            </a:schemeClr>
          </a:solid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200"/>
              <a:t>Aluminum</a:t>
            </a:r>
          </a:p>
        </c:rich>
      </c:tx>
      <c:layout>
        <c:manualLayout>
          <c:xMode val="edge"/>
          <c:yMode val="edge"/>
          <c:x val="0.44642390289449113"/>
          <c:y val="5.5555555555555552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endParaRPr lang="en-US"/>
        </a:p>
      </c:txPr>
    </c:title>
    <c:autoTitleDeleted val="0"/>
    <c:plotArea>
      <c:layout/>
      <c:barChart>
        <c:barDir val="col"/>
        <c:grouping val="clustered"/>
        <c:varyColors val="0"/>
        <c:ser>
          <c:idx val="0"/>
          <c:order val="0"/>
          <c:spPr>
            <a:pattFill prst="shingle">
              <a:fgClr>
                <a:schemeClr val="tx2">
                  <a:lumMod val="50000"/>
                </a:schemeClr>
              </a:fgClr>
              <a:bgClr>
                <a:schemeClr val="tx2">
                  <a:lumMod val="20000"/>
                  <a:lumOff val="80000"/>
                </a:schemeClr>
              </a:bgClr>
            </a:pattFill>
            <a:ln>
              <a:solidFill>
                <a:schemeClr val="accent4">
                  <a:lumMod val="50000"/>
                </a:schemeClr>
              </a:solidFill>
            </a:ln>
            <a:effectLst/>
          </c:spPr>
          <c:invertIfNegative val="0"/>
          <c:cat>
            <c:strRef>
              <c:f>'Chap 8 Fig 8-10'!$B$43:$E$43</c:f>
              <c:strCache>
                <c:ptCount val="4"/>
                <c:pt idx="0">
                  <c:v>SUIT                Muscle                July 2015</c:v>
                </c:pt>
                <c:pt idx="1">
                  <c:v>CDPHE  Muscle  March 2016</c:v>
                </c:pt>
                <c:pt idx="2">
                  <c:v>NMDGF            Muscle              March 2016</c:v>
                </c:pt>
                <c:pt idx="3">
                  <c:v>EPA                    Filet + Skin              Fall 2016</c:v>
                </c:pt>
              </c:strCache>
            </c:strRef>
          </c:cat>
          <c:val>
            <c:numRef>
              <c:f>'Chap 8 Fig 8-10'!$B$44:$E$44</c:f>
              <c:numCache>
                <c:formatCode>0.000</c:formatCode>
                <c:ptCount val="4"/>
                <c:pt idx="0">
                  <c:v>0.37886299090325581</c:v>
                </c:pt>
                <c:pt idx="1">
                  <c:v>8.9</c:v>
                </c:pt>
                <c:pt idx="2">
                  <c:v>2.5</c:v>
                </c:pt>
                <c:pt idx="3">
                  <c:v>0.52329464684503713</c:v>
                </c:pt>
              </c:numCache>
            </c:numRef>
          </c:val>
          <c:extLst>
            <c:ext xmlns:c16="http://schemas.microsoft.com/office/drawing/2014/chart" uri="{C3380CC4-5D6E-409C-BE32-E72D297353CC}">
              <c16:uniqueId val="{00000000-D102-4501-A23C-E30E1386851C}"/>
            </c:ext>
          </c:extLst>
        </c:ser>
        <c:dLbls>
          <c:showLegendKey val="0"/>
          <c:showVal val="0"/>
          <c:showCatName val="0"/>
          <c:showSerName val="0"/>
          <c:showPercent val="0"/>
          <c:showBubbleSize val="0"/>
        </c:dLbls>
        <c:gapWidth val="219"/>
        <c:overlap val="-27"/>
        <c:axId val="623325584"/>
        <c:axId val="623322960"/>
      </c:barChart>
      <c:catAx>
        <c:axId val="623325584"/>
        <c:scaling>
          <c:orientation val="minMax"/>
        </c:scaling>
        <c:delete val="0"/>
        <c:axPos val="b"/>
        <c:numFmt formatCode="General" sourceLinked="1"/>
        <c:majorTickMark val="out"/>
        <c:minorTickMark val="none"/>
        <c:tickLblPos val="nextTo"/>
        <c:spPr>
          <a:noFill/>
          <a:ln w="9525" cap="flat" cmpd="sng" algn="ctr">
            <a:solidFill>
              <a:schemeClr val="tx1">
                <a:lumMod val="75000"/>
                <a:lumOff val="2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623322960"/>
        <c:crosses val="autoZero"/>
        <c:auto val="1"/>
        <c:lblAlgn val="ctr"/>
        <c:lblOffset val="100"/>
        <c:noMultiLvlLbl val="0"/>
      </c:catAx>
      <c:valAx>
        <c:axId val="62332296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en-US"/>
                  <a:t>Tissue Concentration (mg/kg, wet wt)</a:t>
                </a:r>
              </a:p>
            </c:rich>
          </c:tx>
          <c:layout>
            <c:manualLayout>
              <c:xMode val="edge"/>
              <c:yMode val="edge"/>
              <c:x val="2.456140350877193E-2"/>
              <c:y val="9.7638888888888914E-2"/>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title>
        <c:numFmt formatCode="0.0" sourceLinked="0"/>
        <c:majorTickMark val="out"/>
        <c:minorTickMark val="out"/>
        <c:tickLblPos val="nextTo"/>
        <c:spPr>
          <a:noFill/>
          <a:ln>
            <a:solidFill>
              <a:schemeClr val="tx1">
                <a:lumMod val="75000"/>
                <a:lumOff val="25000"/>
              </a:schemeClr>
            </a:solidFill>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623325584"/>
        <c:crosses val="autoZero"/>
        <c:crossBetween val="between"/>
      </c:valAx>
      <c:spPr>
        <a:noFill/>
        <a:ln>
          <a:solidFill>
            <a:schemeClr val="tx1">
              <a:lumMod val="75000"/>
              <a:lumOff val="25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b="1">
          <a:solidFill>
            <a:schemeClr val="tx1"/>
          </a:solidFill>
        </a:defRPr>
      </a:pPr>
      <a:endParaRPr lang="en-US"/>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200"/>
              <a:t>Cadmium</a:t>
            </a:r>
          </a:p>
        </c:rich>
      </c:tx>
      <c:layout>
        <c:manualLayout>
          <c:xMode val="edge"/>
          <c:yMode val="edge"/>
          <c:x val="0.44642390289449113"/>
          <c:y val="5.5555555555555552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endParaRPr lang="en-US"/>
        </a:p>
      </c:txPr>
    </c:title>
    <c:autoTitleDeleted val="0"/>
    <c:plotArea>
      <c:layout/>
      <c:barChart>
        <c:barDir val="col"/>
        <c:grouping val="clustered"/>
        <c:varyColors val="0"/>
        <c:ser>
          <c:idx val="0"/>
          <c:order val="0"/>
          <c:spPr>
            <a:pattFill prst="shingle">
              <a:fgClr>
                <a:schemeClr val="tx2">
                  <a:lumMod val="50000"/>
                </a:schemeClr>
              </a:fgClr>
              <a:bgClr>
                <a:schemeClr val="tx2">
                  <a:lumMod val="20000"/>
                  <a:lumOff val="80000"/>
                </a:schemeClr>
              </a:bgClr>
            </a:pattFill>
            <a:ln>
              <a:solidFill>
                <a:schemeClr val="accent4">
                  <a:lumMod val="50000"/>
                </a:schemeClr>
              </a:solidFill>
            </a:ln>
            <a:effectLst/>
          </c:spPr>
          <c:invertIfNegative val="0"/>
          <c:cat>
            <c:strRef>
              <c:f>'Chap 8 Fig 8-10'!$B$43:$E$43</c:f>
              <c:strCache>
                <c:ptCount val="4"/>
                <c:pt idx="0">
                  <c:v>SUIT                Muscle                July 2015</c:v>
                </c:pt>
                <c:pt idx="1">
                  <c:v>CDPHE  Muscle  March 2016</c:v>
                </c:pt>
                <c:pt idx="2">
                  <c:v>NMDGF            Muscle              March 2016</c:v>
                </c:pt>
                <c:pt idx="3">
                  <c:v>EPA                    Filet + Skin              Fall 2016</c:v>
                </c:pt>
              </c:strCache>
            </c:strRef>
          </c:cat>
          <c:val>
            <c:numRef>
              <c:f>'Chap 8 Fig 8-10'!$B$45:$E$45</c:f>
              <c:numCache>
                <c:formatCode>General</c:formatCode>
                <c:ptCount val="4"/>
                <c:pt idx="0" formatCode="0.000">
                  <c:v>3.4216827612628693E-3</c:v>
                </c:pt>
                <c:pt idx="1">
                  <c:v>8.9999999999999993E-3</c:v>
                </c:pt>
                <c:pt idx="2" formatCode="0.000">
                  <c:v>4.9999999999999992E-3</c:v>
                </c:pt>
                <c:pt idx="3" formatCode="0.000">
                  <c:v>5.6916900758085878E-3</c:v>
                </c:pt>
              </c:numCache>
            </c:numRef>
          </c:val>
          <c:extLst>
            <c:ext xmlns:c16="http://schemas.microsoft.com/office/drawing/2014/chart" uri="{C3380CC4-5D6E-409C-BE32-E72D297353CC}">
              <c16:uniqueId val="{00000003-D3E5-4950-B89D-106038BD7794}"/>
            </c:ext>
          </c:extLst>
        </c:ser>
        <c:dLbls>
          <c:showLegendKey val="0"/>
          <c:showVal val="0"/>
          <c:showCatName val="0"/>
          <c:showSerName val="0"/>
          <c:showPercent val="0"/>
          <c:showBubbleSize val="0"/>
        </c:dLbls>
        <c:gapWidth val="219"/>
        <c:overlap val="-27"/>
        <c:axId val="623325584"/>
        <c:axId val="623322960"/>
      </c:barChart>
      <c:catAx>
        <c:axId val="623325584"/>
        <c:scaling>
          <c:orientation val="minMax"/>
        </c:scaling>
        <c:delete val="0"/>
        <c:axPos val="b"/>
        <c:numFmt formatCode="General" sourceLinked="1"/>
        <c:majorTickMark val="out"/>
        <c:minorTickMark val="none"/>
        <c:tickLblPos val="nextTo"/>
        <c:spPr>
          <a:noFill/>
          <a:ln w="9525" cap="flat" cmpd="sng" algn="ctr">
            <a:solidFill>
              <a:schemeClr val="tx1">
                <a:lumMod val="75000"/>
                <a:lumOff val="2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623322960"/>
        <c:crosses val="autoZero"/>
        <c:auto val="1"/>
        <c:lblAlgn val="ctr"/>
        <c:lblOffset val="100"/>
        <c:noMultiLvlLbl val="0"/>
      </c:catAx>
      <c:valAx>
        <c:axId val="62332296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en-US"/>
                  <a:t>Tissue Concentration (mg/kg, wet wt)</a:t>
                </a:r>
              </a:p>
            </c:rich>
          </c:tx>
          <c:layout>
            <c:manualLayout>
              <c:xMode val="edge"/>
              <c:yMode val="edge"/>
              <c:x val="2.456140350877193E-2"/>
              <c:y val="9.7638888888888914E-2"/>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title>
        <c:numFmt formatCode="0.000" sourceLinked="0"/>
        <c:majorTickMark val="out"/>
        <c:minorTickMark val="out"/>
        <c:tickLblPos val="nextTo"/>
        <c:spPr>
          <a:noFill/>
          <a:ln>
            <a:solidFill>
              <a:schemeClr val="tx1">
                <a:lumMod val="75000"/>
                <a:lumOff val="25000"/>
              </a:schemeClr>
            </a:solidFill>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623325584"/>
        <c:crosses val="autoZero"/>
        <c:crossBetween val="between"/>
        <c:majorUnit val="2.0000000000000005E-3"/>
        <c:minorUnit val="1.0000000000000002E-3"/>
      </c:valAx>
      <c:spPr>
        <a:noFill/>
        <a:ln>
          <a:solidFill>
            <a:schemeClr val="tx1">
              <a:lumMod val="75000"/>
              <a:lumOff val="25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b="1">
          <a:solidFill>
            <a:schemeClr val="tx1"/>
          </a:solidFill>
        </a:defRPr>
      </a:pPr>
      <a:endParaRPr lang="en-US"/>
    </a:p>
  </c:txPr>
  <c:printSettings>
    <c:headerFooter/>
    <c:pageMargins b="0.75" l="0.7" r="0.7" t="0.75"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200"/>
              <a:t>Copper</a:t>
            </a:r>
          </a:p>
        </c:rich>
      </c:tx>
      <c:layout>
        <c:manualLayout>
          <c:xMode val="edge"/>
          <c:yMode val="edge"/>
          <c:x val="0.44642390289449113"/>
          <c:y val="5.5555555555555552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endParaRPr lang="en-US"/>
        </a:p>
      </c:txPr>
    </c:title>
    <c:autoTitleDeleted val="0"/>
    <c:plotArea>
      <c:layout/>
      <c:barChart>
        <c:barDir val="col"/>
        <c:grouping val="clustered"/>
        <c:varyColors val="0"/>
        <c:ser>
          <c:idx val="0"/>
          <c:order val="0"/>
          <c:spPr>
            <a:pattFill prst="shingle">
              <a:fgClr>
                <a:schemeClr val="tx2">
                  <a:lumMod val="50000"/>
                </a:schemeClr>
              </a:fgClr>
              <a:bgClr>
                <a:schemeClr val="tx2">
                  <a:lumMod val="20000"/>
                  <a:lumOff val="80000"/>
                </a:schemeClr>
              </a:bgClr>
            </a:pattFill>
            <a:ln>
              <a:solidFill>
                <a:schemeClr val="accent4">
                  <a:lumMod val="50000"/>
                </a:schemeClr>
              </a:solidFill>
            </a:ln>
            <a:effectLst/>
          </c:spPr>
          <c:invertIfNegative val="0"/>
          <c:cat>
            <c:strRef>
              <c:f>'Chap 8 Fig 8-10'!$B$43:$E$43</c:f>
              <c:strCache>
                <c:ptCount val="4"/>
                <c:pt idx="0">
                  <c:v>SUIT                Muscle                July 2015</c:v>
                </c:pt>
                <c:pt idx="1">
                  <c:v>CDPHE  Muscle  March 2016</c:v>
                </c:pt>
                <c:pt idx="2">
                  <c:v>NMDGF            Muscle              March 2016</c:v>
                </c:pt>
                <c:pt idx="3">
                  <c:v>EPA                    Filet + Skin              Fall 2016</c:v>
                </c:pt>
              </c:strCache>
            </c:strRef>
          </c:cat>
          <c:val>
            <c:numRef>
              <c:f>'Chap 8 Fig 8-10'!$B$46:$E$46</c:f>
              <c:numCache>
                <c:formatCode>General</c:formatCode>
                <c:ptCount val="4"/>
                <c:pt idx="0" formatCode="0.000">
                  <c:v>0.73209336206852016</c:v>
                </c:pt>
                <c:pt idx="1">
                  <c:v>0.77500000000000002</c:v>
                </c:pt>
                <c:pt idx="2" formatCode="0.000">
                  <c:v>0.78</c:v>
                </c:pt>
                <c:pt idx="3" formatCode="0.000">
                  <c:v>0.49548428394476729</c:v>
                </c:pt>
              </c:numCache>
            </c:numRef>
          </c:val>
          <c:extLst>
            <c:ext xmlns:c16="http://schemas.microsoft.com/office/drawing/2014/chart" uri="{C3380CC4-5D6E-409C-BE32-E72D297353CC}">
              <c16:uniqueId val="{00000003-3523-4D0C-91E5-9C86394758A7}"/>
            </c:ext>
          </c:extLst>
        </c:ser>
        <c:dLbls>
          <c:showLegendKey val="0"/>
          <c:showVal val="0"/>
          <c:showCatName val="0"/>
          <c:showSerName val="0"/>
          <c:showPercent val="0"/>
          <c:showBubbleSize val="0"/>
        </c:dLbls>
        <c:gapWidth val="219"/>
        <c:overlap val="-27"/>
        <c:axId val="623325584"/>
        <c:axId val="623322960"/>
      </c:barChart>
      <c:catAx>
        <c:axId val="623325584"/>
        <c:scaling>
          <c:orientation val="minMax"/>
        </c:scaling>
        <c:delete val="0"/>
        <c:axPos val="b"/>
        <c:numFmt formatCode="General" sourceLinked="1"/>
        <c:majorTickMark val="out"/>
        <c:minorTickMark val="none"/>
        <c:tickLblPos val="nextTo"/>
        <c:spPr>
          <a:noFill/>
          <a:ln w="9525" cap="flat" cmpd="sng" algn="ctr">
            <a:solidFill>
              <a:schemeClr val="tx1">
                <a:lumMod val="75000"/>
                <a:lumOff val="2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623322960"/>
        <c:crosses val="autoZero"/>
        <c:auto val="1"/>
        <c:lblAlgn val="ctr"/>
        <c:lblOffset val="100"/>
        <c:noMultiLvlLbl val="0"/>
      </c:catAx>
      <c:valAx>
        <c:axId val="62332296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en-US"/>
                  <a:t>Tissue Concentration (mg/kg, wet wt)</a:t>
                </a:r>
              </a:p>
            </c:rich>
          </c:tx>
          <c:layout>
            <c:manualLayout>
              <c:xMode val="edge"/>
              <c:yMode val="edge"/>
              <c:x val="2.456140350877193E-2"/>
              <c:y val="9.7638888888888914E-2"/>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title>
        <c:numFmt formatCode="0.0" sourceLinked="0"/>
        <c:majorTickMark val="out"/>
        <c:minorTickMark val="out"/>
        <c:tickLblPos val="nextTo"/>
        <c:spPr>
          <a:noFill/>
          <a:ln>
            <a:solidFill>
              <a:schemeClr val="tx1">
                <a:lumMod val="75000"/>
                <a:lumOff val="25000"/>
              </a:schemeClr>
            </a:solidFill>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623325584"/>
        <c:crosses val="autoZero"/>
        <c:crossBetween val="between"/>
        <c:majorUnit val="0.2"/>
        <c:minorUnit val="0.1"/>
      </c:valAx>
      <c:spPr>
        <a:noFill/>
        <a:ln>
          <a:solidFill>
            <a:schemeClr val="tx1">
              <a:lumMod val="75000"/>
              <a:lumOff val="25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b="1">
          <a:solidFill>
            <a:schemeClr val="tx1"/>
          </a:solidFill>
        </a:defRPr>
      </a:pPr>
      <a:endParaRPr lang="en-US"/>
    </a:p>
  </c:txPr>
  <c:printSettings>
    <c:headerFooter/>
    <c:pageMargins b="0.75" l="0.7" r="0.7" t="0.75" header="0.3" footer="0.3"/>
    <c:pageSetup/>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200"/>
              <a:t>Lead</a:t>
            </a:r>
          </a:p>
        </c:rich>
      </c:tx>
      <c:layout>
        <c:manualLayout>
          <c:xMode val="edge"/>
          <c:yMode val="edge"/>
          <c:x val="0.44642390289449113"/>
          <c:y val="5.5555555555555552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endParaRPr lang="en-US"/>
        </a:p>
      </c:txPr>
    </c:title>
    <c:autoTitleDeleted val="0"/>
    <c:plotArea>
      <c:layout/>
      <c:barChart>
        <c:barDir val="col"/>
        <c:grouping val="clustered"/>
        <c:varyColors val="0"/>
        <c:ser>
          <c:idx val="0"/>
          <c:order val="0"/>
          <c:spPr>
            <a:pattFill prst="shingle">
              <a:fgClr>
                <a:schemeClr val="tx2">
                  <a:lumMod val="50000"/>
                </a:schemeClr>
              </a:fgClr>
              <a:bgClr>
                <a:schemeClr val="tx2">
                  <a:lumMod val="20000"/>
                  <a:lumOff val="80000"/>
                </a:schemeClr>
              </a:bgClr>
            </a:pattFill>
            <a:ln>
              <a:solidFill>
                <a:schemeClr val="accent4">
                  <a:lumMod val="50000"/>
                </a:schemeClr>
              </a:solidFill>
            </a:ln>
            <a:effectLst/>
          </c:spPr>
          <c:invertIfNegative val="0"/>
          <c:cat>
            <c:strRef>
              <c:f>'Chap 8 Fig 8-10'!$B$43:$E$43</c:f>
              <c:strCache>
                <c:ptCount val="4"/>
                <c:pt idx="0">
                  <c:v>SUIT                Muscle                July 2015</c:v>
                </c:pt>
                <c:pt idx="1">
                  <c:v>CDPHE  Muscle  March 2016</c:v>
                </c:pt>
                <c:pt idx="2">
                  <c:v>NMDGF            Muscle              March 2016</c:v>
                </c:pt>
                <c:pt idx="3">
                  <c:v>EPA                    Filet + Skin              Fall 2016</c:v>
                </c:pt>
              </c:strCache>
            </c:strRef>
          </c:cat>
          <c:val>
            <c:numRef>
              <c:f>'Chap 8 Fig 8-10'!$B$47:$E$47</c:f>
              <c:numCache>
                <c:formatCode>General</c:formatCode>
                <c:ptCount val="4"/>
                <c:pt idx="0" formatCode="0.000">
                  <c:v>1.5300655277542463E-2</c:v>
                </c:pt>
                <c:pt idx="1">
                  <c:v>8.5000000000000006E-2</c:v>
                </c:pt>
                <c:pt idx="2" formatCode="0.000">
                  <c:v>1.2E-2</c:v>
                </c:pt>
                <c:pt idx="3" formatCode="0.000">
                  <c:v>7.9344143482358315E-3</c:v>
                </c:pt>
              </c:numCache>
            </c:numRef>
          </c:val>
          <c:extLst>
            <c:ext xmlns:c16="http://schemas.microsoft.com/office/drawing/2014/chart" uri="{C3380CC4-5D6E-409C-BE32-E72D297353CC}">
              <c16:uniqueId val="{00000003-C4CA-404E-8925-779E8C1EA945}"/>
            </c:ext>
          </c:extLst>
        </c:ser>
        <c:dLbls>
          <c:showLegendKey val="0"/>
          <c:showVal val="0"/>
          <c:showCatName val="0"/>
          <c:showSerName val="0"/>
          <c:showPercent val="0"/>
          <c:showBubbleSize val="0"/>
        </c:dLbls>
        <c:gapWidth val="219"/>
        <c:overlap val="-27"/>
        <c:axId val="623325584"/>
        <c:axId val="623322960"/>
      </c:barChart>
      <c:catAx>
        <c:axId val="623325584"/>
        <c:scaling>
          <c:orientation val="minMax"/>
        </c:scaling>
        <c:delete val="0"/>
        <c:axPos val="b"/>
        <c:numFmt formatCode="General" sourceLinked="1"/>
        <c:majorTickMark val="out"/>
        <c:minorTickMark val="none"/>
        <c:tickLblPos val="nextTo"/>
        <c:spPr>
          <a:noFill/>
          <a:ln w="9525" cap="flat" cmpd="sng" algn="ctr">
            <a:solidFill>
              <a:schemeClr val="tx1">
                <a:lumMod val="75000"/>
                <a:lumOff val="2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623322960"/>
        <c:crosses val="autoZero"/>
        <c:auto val="1"/>
        <c:lblAlgn val="ctr"/>
        <c:lblOffset val="100"/>
        <c:noMultiLvlLbl val="0"/>
      </c:catAx>
      <c:valAx>
        <c:axId val="623322960"/>
        <c:scaling>
          <c:orientation val="minMax"/>
          <c:max val="0.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en-US"/>
                  <a:t>Tissue Concentration (mg/kg, wet wt)</a:t>
                </a:r>
              </a:p>
            </c:rich>
          </c:tx>
          <c:layout>
            <c:manualLayout>
              <c:xMode val="edge"/>
              <c:yMode val="edge"/>
              <c:x val="2.456140350877193E-2"/>
              <c:y val="9.7638888888888914E-2"/>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title>
        <c:numFmt formatCode="0.00" sourceLinked="0"/>
        <c:majorTickMark val="out"/>
        <c:minorTickMark val="out"/>
        <c:tickLblPos val="nextTo"/>
        <c:spPr>
          <a:noFill/>
          <a:ln>
            <a:solidFill>
              <a:schemeClr val="tx1">
                <a:lumMod val="75000"/>
                <a:lumOff val="25000"/>
              </a:schemeClr>
            </a:solidFill>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623325584"/>
        <c:crosses val="autoZero"/>
        <c:crossBetween val="between"/>
        <c:majorUnit val="2.0000000000000004E-2"/>
        <c:minorUnit val="1.0000000000000002E-2"/>
      </c:valAx>
      <c:spPr>
        <a:noFill/>
        <a:ln>
          <a:solidFill>
            <a:schemeClr val="tx1">
              <a:lumMod val="75000"/>
              <a:lumOff val="25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b="1">
          <a:solidFill>
            <a:schemeClr val="tx1"/>
          </a:solidFill>
        </a:defRPr>
      </a:pPr>
      <a:endParaRPr lang="en-US"/>
    </a:p>
  </c:txPr>
  <c:printSettings>
    <c:headerFooter/>
    <c:pageMargins b="0.75" l="0.7" r="0.7" t="0.75" header="0.3" footer="0.3"/>
    <c:pageSetup/>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200"/>
              <a:t>Mercury</a:t>
            </a:r>
          </a:p>
        </c:rich>
      </c:tx>
      <c:layout>
        <c:manualLayout>
          <c:xMode val="edge"/>
          <c:yMode val="edge"/>
          <c:x val="0.44642390289449113"/>
          <c:y val="5.5555555555555552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endParaRPr lang="en-US"/>
        </a:p>
      </c:txPr>
    </c:title>
    <c:autoTitleDeleted val="0"/>
    <c:plotArea>
      <c:layout/>
      <c:barChart>
        <c:barDir val="col"/>
        <c:grouping val="clustered"/>
        <c:varyColors val="0"/>
        <c:ser>
          <c:idx val="0"/>
          <c:order val="0"/>
          <c:spPr>
            <a:pattFill prst="shingle">
              <a:fgClr>
                <a:schemeClr val="tx2">
                  <a:lumMod val="50000"/>
                </a:schemeClr>
              </a:fgClr>
              <a:bgClr>
                <a:schemeClr val="tx2">
                  <a:lumMod val="20000"/>
                  <a:lumOff val="80000"/>
                </a:schemeClr>
              </a:bgClr>
            </a:pattFill>
            <a:ln>
              <a:solidFill>
                <a:schemeClr val="accent4">
                  <a:lumMod val="50000"/>
                </a:schemeClr>
              </a:solidFill>
            </a:ln>
            <a:effectLst/>
          </c:spPr>
          <c:invertIfNegative val="0"/>
          <c:cat>
            <c:strRef>
              <c:f>'Chap 8 Fig 8-10'!$B$43:$E$43</c:f>
              <c:strCache>
                <c:ptCount val="4"/>
                <c:pt idx="0">
                  <c:v>SUIT                Muscle                July 2015</c:v>
                </c:pt>
                <c:pt idx="1">
                  <c:v>CDPHE  Muscle  March 2016</c:v>
                </c:pt>
                <c:pt idx="2">
                  <c:v>NMDGF            Muscle              March 2016</c:v>
                </c:pt>
                <c:pt idx="3">
                  <c:v>EPA                    Filet + Skin              Fall 2016</c:v>
                </c:pt>
              </c:strCache>
            </c:strRef>
          </c:cat>
          <c:val>
            <c:numRef>
              <c:f>'Chap 8 Fig 8-10'!$B$48:$E$48</c:f>
              <c:numCache>
                <c:formatCode>General</c:formatCode>
                <c:ptCount val="4"/>
                <c:pt idx="0" formatCode="0.000">
                  <c:v>8.0760314095054145E-2</c:v>
                </c:pt>
                <c:pt idx="1">
                  <c:v>7.0999999999999994E-2</c:v>
                </c:pt>
                <c:pt idx="2" formatCode="0.000">
                  <c:v>1.9400000000000001E-2</c:v>
                </c:pt>
                <c:pt idx="3" formatCode="0.000">
                  <c:v>7.6623366366863385E-2</c:v>
                </c:pt>
              </c:numCache>
            </c:numRef>
          </c:val>
          <c:extLst>
            <c:ext xmlns:c16="http://schemas.microsoft.com/office/drawing/2014/chart" uri="{C3380CC4-5D6E-409C-BE32-E72D297353CC}">
              <c16:uniqueId val="{00000003-B847-43A8-8232-19CE3AB75F95}"/>
            </c:ext>
          </c:extLst>
        </c:ser>
        <c:dLbls>
          <c:showLegendKey val="0"/>
          <c:showVal val="0"/>
          <c:showCatName val="0"/>
          <c:showSerName val="0"/>
          <c:showPercent val="0"/>
          <c:showBubbleSize val="0"/>
        </c:dLbls>
        <c:gapWidth val="219"/>
        <c:overlap val="-27"/>
        <c:axId val="623325584"/>
        <c:axId val="623322960"/>
      </c:barChart>
      <c:catAx>
        <c:axId val="623325584"/>
        <c:scaling>
          <c:orientation val="minMax"/>
        </c:scaling>
        <c:delete val="0"/>
        <c:axPos val="b"/>
        <c:numFmt formatCode="General" sourceLinked="1"/>
        <c:majorTickMark val="out"/>
        <c:minorTickMark val="none"/>
        <c:tickLblPos val="nextTo"/>
        <c:spPr>
          <a:noFill/>
          <a:ln w="9525" cap="flat" cmpd="sng" algn="ctr">
            <a:solidFill>
              <a:schemeClr val="tx1">
                <a:lumMod val="75000"/>
                <a:lumOff val="2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623322960"/>
        <c:crosses val="autoZero"/>
        <c:auto val="1"/>
        <c:lblAlgn val="ctr"/>
        <c:lblOffset val="100"/>
        <c:noMultiLvlLbl val="0"/>
      </c:catAx>
      <c:valAx>
        <c:axId val="623322960"/>
        <c:scaling>
          <c:orientation val="minMax"/>
          <c:max val="0.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en-US"/>
                  <a:t>Tissue Concentration (mg/kg, wet wt)</a:t>
                </a:r>
              </a:p>
            </c:rich>
          </c:tx>
          <c:layout>
            <c:manualLayout>
              <c:xMode val="edge"/>
              <c:yMode val="edge"/>
              <c:x val="2.456140350877193E-2"/>
              <c:y val="9.7638888888888914E-2"/>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title>
        <c:numFmt formatCode="0.00" sourceLinked="0"/>
        <c:majorTickMark val="out"/>
        <c:minorTickMark val="out"/>
        <c:tickLblPos val="nextTo"/>
        <c:spPr>
          <a:noFill/>
          <a:ln>
            <a:solidFill>
              <a:schemeClr val="tx1">
                <a:lumMod val="75000"/>
                <a:lumOff val="25000"/>
              </a:schemeClr>
            </a:solidFill>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623325584"/>
        <c:crosses val="autoZero"/>
        <c:crossBetween val="between"/>
        <c:majorUnit val="2.0000000000000004E-2"/>
        <c:minorUnit val="1.0000000000000002E-2"/>
      </c:valAx>
      <c:spPr>
        <a:noFill/>
        <a:ln>
          <a:solidFill>
            <a:schemeClr val="tx1">
              <a:lumMod val="75000"/>
              <a:lumOff val="25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b="1">
          <a:solidFill>
            <a:schemeClr val="tx1"/>
          </a:solidFill>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200"/>
              <a:t>Manganese</a:t>
            </a:r>
          </a:p>
        </c:rich>
      </c:tx>
      <c:layout>
        <c:manualLayout>
          <c:xMode val="edge"/>
          <c:yMode val="edge"/>
          <c:x val="0.44642390289449113"/>
          <c:y val="5.5555555555555552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endParaRPr lang="en-US"/>
        </a:p>
      </c:txPr>
    </c:title>
    <c:autoTitleDeleted val="0"/>
    <c:plotArea>
      <c:layout/>
      <c:barChart>
        <c:barDir val="col"/>
        <c:grouping val="clustered"/>
        <c:varyColors val="0"/>
        <c:ser>
          <c:idx val="0"/>
          <c:order val="0"/>
          <c:spPr>
            <a:pattFill prst="shingle">
              <a:fgClr>
                <a:schemeClr val="tx2">
                  <a:lumMod val="50000"/>
                </a:schemeClr>
              </a:fgClr>
              <a:bgClr>
                <a:schemeClr val="tx2">
                  <a:lumMod val="20000"/>
                  <a:lumOff val="80000"/>
                </a:schemeClr>
              </a:bgClr>
            </a:pattFill>
            <a:ln>
              <a:solidFill>
                <a:schemeClr val="accent4">
                  <a:lumMod val="50000"/>
                </a:schemeClr>
              </a:solidFill>
            </a:ln>
            <a:effectLst/>
          </c:spPr>
          <c:invertIfNegative val="0"/>
          <c:cat>
            <c:strRef>
              <c:f>'Chap 8 Fig 8-10'!$B$43:$E$43</c:f>
              <c:strCache>
                <c:ptCount val="4"/>
                <c:pt idx="0">
                  <c:v>SUIT                Muscle                July 2015</c:v>
                </c:pt>
                <c:pt idx="1">
                  <c:v>CDPHE  Muscle  March 2016</c:v>
                </c:pt>
                <c:pt idx="2">
                  <c:v>NMDGF            Muscle              March 2016</c:v>
                </c:pt>
                <c:pt idx="3">
                  <c:v>EPA                    Filet + Skin              Fall 2016</c:v>
                </c:pt>
              </c:strCache>
            </c:strRef>
          </c:cat>
          <c:val>
            <c:numRef>
              <c:f>'Chap 8 Fig 8-10'!$B$49:$E$49</c:f>
              <c:numCache>
                <c:formatCode>General</c:formatCode>
                <c:ptCount val="4"/>
                <c:pt idx="0" formatCode="0.000">
                  <c:v>0.30487116880770798</c:v>
                </c:pt>
                <c:pt idx="1">
                  <c:v>0.5</c:v>
                </c:pt>
                <c:pt idx="2" formatCode="0.000">
                  <c:v>0.54449999999999998</c:v>
                </c:pt>
                <c:pt idx="3" formatCode="0.000">
                  <c:v>0.31097826407325874</c:v>
                </c:pt>
              </c:numCache>
            </c:numRef>
          </c:val>
          <c:extLst>
            <c:ext xmlns:c16="http://schemas.microsoft.com/office/drawing/2014/chart" uri="{C3380CC4-5D6E-409C-BE32-E72D297353CC}">
              <c16:uniqueId val="{00000003-C2F6-4448-B25D-8FDBBB744218}"/>
            </c:ext>
          </c:extLst>
        </c:ser>
        <c:dLbls>
          <c:showLegendKey val="0"/>
          <c:showVal val="0"/>
          <c:showCatName val="0"/>
          <c:showSerName val="0"/>
          <c:showPercent val="0"/>
          <c:showBubbleSize val="0"/>
        </c:dLbls>
        <c:gapWidth val="219"/>
        <c:overlap val="-27"/>
        <c:axId val="623325584"/>
        <c:axId val="623322960"/>
      </c:barChart>
      <c:catAx>
        <c:axId val="623325584"/>
        <c:scaling>
          <c:orientation val="minMax"/>
        </c:scaling>
        <c:delete val="0"/>
        <c:axPos val="b"/>
        <c:numFmt formatCode="General" sourceLinked="1"/>
        <c:majorTickMark val="out"/>
        <c:minorTickMark val="none"/>
        <c:tickLblPos val="nextTo"/>
        <c:spPr>
          <a:noFill/>
          <a:ln w="9525" cap="flat" cmpd="sng" algn="ctr">
            <a:solidFill>
              <a:schemeClr val="tx1">
                <a:lumMod val="75000"/>
                <a:lumOff val="2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623322960"/>
        <c:crosses val="autoZero"/>
        <c:auto val="1"/>
        <c:lblAlgn val="ctr"/>
        <c:lblOffset val="100"/>
        <c:noMultiLvlLbl val="0"/>
      </c:catAx>
      <c:valAx>
        <c:axId val="62332296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en-US"/>
                  <a:t>Tissue Concentration (mg/kg, wet wt)</a:t>
                </a:r>
              </a:p>
            </c:rich>
          </c:tx>
          <c:layout>
            <c:manualLayout>
              <c:xMode val="edge"/>
              <c:yMode val="edge"/>
              <c:x val="2.456140350877193E-2"/>
              <c:y val="9.7638888888888914E-2"/>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title>
        <c:numFmt formatCode="0.0" sourceLinked="0"/>
        <c:majorTickMark val="out"/>
        <c:minorTickMark val="out"/>
        <c:tickLblPos val="nextTo"/>
        <c:spPr>
          <a:noFill/>
          <a:ln>
            <a:solidFill>
              <a:schemeClr val="tx1">
                <a:lumMod val="75000"/>
                <a:lumOff val="25000"/>
              </a:schemeClr>
            </a:solidFill>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623325584"/>
        <c:crosses val="autoZero"/>
        <c:crossBetween val="between"/>
        <c:minorUnit val="0.1"/>
      </c:valAx>
      <c:spPr>
        <a:noFill/>
        <a:ln>
          <a:solidFill>
            <a:schemeClr val="tx1">
              <a:lumMod val="75000"/>
              <a:lumOff val="25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b="1">
          <a:solidFill>
            <a:schemeClr val="tx1"/>
          </a:solidFill>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_rels/drawing9.xml.rels><?xml version="1.0" encoding="UTF-8" standalone="yes"?>
<Relationships xmlns="http://schemas.openxmlformats.org/package/2006/relationships"><Relationship Id="rId8" Type="http://schemas.openxmlformats.org/officeDocument/2006/relationships/chart" Target="../charts/chart20.xml"/><Relationship Id="rId3" Type="http://schemas.openxmlformats.org/officeDocument/2006/relationships/chart" Target="../charts/chart15.xml"/><Relationship Id="rId7" Type="http://schemas.openxmlformats.org/officeDocument/2006/relationships/chart" Target="../charts/chart19.xml"/><Relationship Id="rId2" Type="http://schemas.openxmlformats.org/officeDocument/2006/relationships/chart" Target="../charts/chart14.xml"/><Relationship Id="rId1" Type="http://schemas.openxmlformats.org/officeDocument/2006/relationships/chart" Target="../charts/chart13.xml"/><Relationship Id="rId6" Type="http://schemas.openxmlformats.org/officeDocument/2006/relationships/chart" Target="../charts/chart18.xml"/><Relationship Id="rId5" Type="http://schemas.openxmlformats.org/officeDocument/2006/relationships/chart" Target="../charts/chart17.xml"/><Relationship Id="rId4" Type="http://schemas.openxmlformats.org/officeDocument/2006/relationships/chart" Target="../charts/chart16.xml"/><Relationship Id="rId9" Type="http://schemas.openxmlformats.org/officeDocument/2006/relationships/chart" Target="../charts/chart21.xml"/></Relationships>
</file>

<file path=xl/drawings/drawing1.xml><?xml version="1.0" encoding="utf-8"?>
<xdr:wsDr xmlns:xdr="http://schemas.openxmlformats.org/drawingml/2006/spreadsheetDrawing" xmlns:a="http://schemas.openxmlformats.org/drawingml/2006/main">
  <xdr:twoCellAnchor>
    <xdr:from>
      <xdr:col>49</xdr:col>
      <xdr:colOff>409575</xdr:colOff>
      <xdr:row>2</xdr:row>
      <xdr:rowOff>38100</xdr:rowOff>
    </xdr:from>
    <xdr:to>
      <xdr:col>55</xdr:col>
      <xdr:colOff>147638</xdr:colOff>
      <xdr:row>6</xdr:row>
      <xdr:rowOff>85725</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47</xdr:col>
      <xdr:colOff>0</xdr:colOff>
      <xdr:row>2</xdr:row>
      <xdr:rowOff>0</xdr:rowOff>
    </xdr:from>
    <xdr:to>
      <xdr:col>55</xdr:col>
      <xdr:colOff>352425</xdr:colOff>
      <xdr:row>10</xdr:row>
      <xdr:rowOff>9525</xdr:rowOff>
    </xdr:to>
    <xdr:graphicFrame macro="">
      <xdr:nvGraphicFramePr>
        <xdr:cNvPr id="9" name="Chart 8">
          <a:extLst>
            <a:ext uri="{FF2B5EF4-FFF2-40B4-BE49-F238E27FC236}">
              <a16:creationId xmlns:a16="http://schemas.microsoft.com/office/drawing/2014/main" id="{00000000-0008-0000-07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47</xdr:col>
      <xdr:colOff>0</xdr:colOff>
      <xdr:row>12</xdr:row>
      <xdr:rowOff>0</xdr:rowOff>
    </xdr:from>
    <xdr:to>
      <xdr:col>55</xdr:col>
      <xdr:colOff>352425</xdr:colOff>
      <xdr:row>35</xdr:row>
      <xdr:rowOff>133350</xdr:rowOff>
    </xdr:to>
    <xdr:graphicFrame macro="">
      <xdr:nvGraphicFramePr>
        <xdr:cNvPr id="10" name="Chart 9">
          <a:extLst>
            <a:ext uri="{FF2B5EF4-FFF2-40B4-BE49-F238E27FC236}">
              <a16:creationId xmlns:a16="http://schemas.microsoft.com/office/drawing/2014/main" id="{00000000-0008-0000-07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10</xdr:col>
      <xdr:colOff>514349</xdr:colOff>
      <xdr:row>29</xdr:row>
      <xdr:rowOff>66675</xdr:rowOff>
    </xdr:from>
    <xdr:to>
      <xdr:col>14</xdr:col>
      <xdr:colOff>114300</xdr:colOff>
      <xdr:row>44</xdr:row>
      <xdr:rowOff>114300</xdr:rowOff>
    </xdr:to>
    <xdr:graphicFrame macro="">
      <xdr:nvGraphicFramePr>
        <xdr:cNvPr id="17" name="Chart 16">
          <a:extLst>
            <a:ext uri="{FF2B5EF4-FFF2-40B4-BE49-F238E27FC236}">
              <a16:creationId xmlns:a16="http://schemas.microsoft.com/office/drawing/2014/main" id="{00000000-0008-0000-0700-000011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266700</xdr:colOff>
      <xdr:row>29</xdr:row>
      <xdr:rowOff>47624</xdr:rowOff>
    </xdr:from>
    <xdr:to>
      <xdr:col>17</xdr:col>
      <xdr:colOff>714375</xdr:colOff>
      <xdr:row>44</xdr:row>
      <xdr:rowOff>57150</xdr:rowOff>
    </xdr:to>
    <xdr:graphicFrame macro="">
      <xdr:nvGraphicFramePr>
        <xdr:cNvPr id="19" name="Chart 18">
          <a:extLst>
            <a:ext uri="{FF2B5EF4-FFF2-40B4-BE49-F238E27FC236}">
              <a16:creationId xmlns:a16="http://schemas.microsoft.com/office/drawing/2014/main" id="{00000000-0008-0000-07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17</xdr:col>
      <xdr:colOff>828675</xdr:colOff>
      <xdr:row>29</xdr:row>
      <xdr:rowOff>9524</xdr:rowOff>
    </xdr:from>
    <xdr:to>
      <xdr:col>19</xdr:col>
      <xdr:colOff>1038225</xdr:colOff>
      <xdr:row>44</xdr:row>
      <xdr:rowOff>0</xdr:rowOff>
    </xdr:to>
    <xdr:graphicFrame macro="">
      <xdr:nvGraphicFramePr>
        <xdr:cNvPr id="20" name="Chart 19">
          <a:extLst>
            <a:ext uri="{FF2B5EF4-FFF2-40B4-BE49-F238E27FC236}">
              <a16:creationId xmlns:a16="http://schemas.microsoft.com/office/drawing/2014/main" id="{00000000-0008-0000-07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19</xdr:col>
      <xdr:colOff>1257300</xdr:colOff>
      <xdr:row>29</xdr:row>
      <xdr:rowOff>28575</xdr:rowOff>
    </xdr:from>
    <xdr:to>
      <xdr:col>22</xdr:col>
      <xdr:colOff>1352550</xdr:colOff>
      <xdr:row>43</xdr:row>
      <xdr:rowOff>142875</xdr:rowOff>
    </xdr:to>
    <xdr:graphicFrame macro="">
      <xdr:nvGraphicFramePr>
        <xdr:cNvPr id="21" name="Chart 20">
          <a:extLst>
            <a:ext uri="{FF2B5EF4-FFF2-40B4-BE49-F238E27FC236}">
              <a16:creationId xmlns:a16="http://schemas.microsoft.com/office/drawing/2014/main" id="{00000000-0008-0000-0700-00001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20</xdr:col>
      <xdr:colOff>0</xdr:colOff>
      <xdr:row>46</xdr:row>
      <xdr:rowOff>57150</xdr:rowOff>
    </xdr:from>
    <xdr:to>
      <xdr:col>22</xdr:col>
      <xdr:colOff>1628775</xdr:colOff>
      <xdr:row>63</xdr:row>
      <xdr:rowOff>28575</xdr:rowOff>
    </xdr:to>
    <xdr:graphicFrame macro="">
      <xdr:nvGraphicFramePr>
        <xdr:cNvPr id="22" name="Chart 21">
          <a:extLst>
            <a:ext uri="{FF2B5EF4-FFF2-40B4-BE49-F238E27FC236}">
              <a16:creationId xmlns:a16="http://schemas.microsoft.com/office/drawing/2014/main" id="{00000000-0008-0000-07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10</xdr:col>
      <xdr:colOff>628650</xdr:colOff>
      <xdr:row>46</xdr:row>
      <xdr:rowOff>133350</xdr:rowOff>
    </xdr:from>
    <xdr:to>
      <xdr:col>14</xdr:col>
      <xdr:colOff>66675</xdr:colOff>
      <xdr:row>63</xdr:row>
      <xdr:rowOff>104775</xdr:rowOff>
    </xdr:to>
    <xdr:graphicFrame macro="">
      <xdr:nvGraphicFramePr>
        <xdr:cNvPr id="23" name="Chart 22">
          <a:extLst>
            <a:ext uri="{FF2B5EF4-FFF2-40B4-BE49-F238E27FC236}">
              <a16:creationId xmlns:a16="http://schemas.microsoft.com/office/drawing/2014/main" id="{00000000-0008-0000-07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18</xdr:col>
      <xdr:colOff>9525</xdr:colOff>
      <xdr:row>46</xdr:row>
      <xdr:rowOff>76200</xdr:rowOff>
    </xdr:from>
    <xdr:to>
      <xdr:col>19</xdr:col>
      <xdr:colOff>1133475</xdr:colOff>
      <xdr:row>63</xdr:row>
      <xdr:rowOff>47625</xdr:rowOff>
    </xdr:to>
    <xdr:graphicFrame macro="">
      <xdr:nvGraphicFramePr>
        <xdr:cNvPr id="24" name="Chart 23">
          <a:extLst>
            <a:ext uri="{FF2B5EF4-FFF2-40B4-BE49-F238E27FC236}">
              <a16:creationId xmlns:a16="http://schemas.microsoft.com/office/drawing/2014/main" id="{00000000-0008-0000-07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22</xdr:col>
      <xdr:colOff>1876425</xdr:colOff>
      <xdr:row>45</xdr:row>
      <xdr:rowOff>142873</xdr:rowOff>
    </xdr:from>
    <xdr:to>
      <xdr:col>26</xdr:col>
      <xdr:colOff>47626</xdr:colOff>
      <xdr:row>62</xdr:row>
      <xdr:rowOff>171449</xdr:rowOff>
    </xdr:to>
    <xdr:graphicFrame macro="">
      <xdr:nvGraphicFramePr>
        <xdr:cNvPr id="25" name="Chart 24">
          <a:extLst>
            <a:ext uri="{FF2B5EF4-FFF2-40B4-BE49-F238E27FC236}">
              <a16:creationId xmlns:a16="http://schemas.microsoft.com/office/drawing/2014/main" id="{00000000-0008-0000-07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14</xdr:col>
      <xdr:colOff>333375</xdr:colOff>
      <xdr:row>46</xdr:row>
      <xdr:rowOff>57150</xdr:rowOff>
    </xdr:from>
    <xdr:to>
      <xdr:col>17</xdr:col>
      <xdr:colOff>781050</xdr:colOff>
      <xdr:row>63</xdr:row>
      <xdr:rowOff>28575</xdr:rowOff>
    </xdr:to>
    <xdr:graphicFrame macro="">
      <xdr:nvGraphicFramePr>
        <xdr:cNvPr id="15" name="Chart 14">
          <a:extLst>
            <a:ext uri="{FF2B5EF4-FFF2-40B4-BE49-F238E27FC236}">
              <a16:creationId xmlns:a16="http://schemas.microsoft.com/office/drawing/2014/main" id="{00000000-0008-0000-07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0.21826</cdr:x>
      <cdr:y>0.81355</cdr:y>
    </cdr:from>
    <cdr:to>
      <cdr:x>0.59662</cdr:x>
      <cdr:y>0.9055</cdr:y>
    </cdr:to>
    <cdr:sp macro="" textlink="">
      <cdr:nvSpPr>
        <cdr:cNvPr id="2" name="TextBox 1"/>
        <cdr:cNvSpPr txBox="1"/>
      </cdr:nvSpPr>
      <cdr:spPr>
        <a:xfrm xmlns:a="http://schemas.openxmlformats.org/drawingml/2006/main">
          <a:off x="854992" y="2996033"/>
          <a:ext cx="1482150" cy="33862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b="1" i="1"/>
            <a:t>NMDGF Detect</a:t>
          </a:r>
          <a:r>
            <a:rPr lang="en-US" sz="900" b="1" i="1" baseline="0"/>
            <a:t> Limit</a:t>
          </a:r>
          <a:endParaRPr lang="en-US" sz="900" b="1" i="1"/>
        </a:p>
      </cdr:txBody>
    </cdr:sp>
  </cdr:relSizeAnchor>
</c:userShapes>
</file>

<file path=xl/drawings/drawing11.xml><?xml version="1.0" encoding="utf-8"?>
<c:userShapes xmlns:c="http://schemas.openxmlformats.org/drawingml/2006/chart">
  <cdr:relSizeAnchor xmlns:cdr="http://schemas.openxmlformats.org/drawingml/2006/chartDrawing">
    <cdr:from>
      <cdr:x>0.6178</cdr:x>
      <cdr:y>0.40197</cdr:y>
    </cdr:from>
    <cdr:to>
      <cdr:x>0.92883</cdr:x>
      <cdr:y>0.49919</cdr:y>
    </cdr:to>
    <cdr:sp macro="" textlink="">
      <cdr:nvSpPr>
        <cdr:cNvPr id="2" name="TextBox 1"/>
        <cdr:cNvSpPr txBox="1"/>
      </cdr:nvSpPr>
      <cdr:spPr>
        <a:xfrm xmlns:a="http://schemas.openxmlformats.org/drawingml/2006/main">
          <a:off x="2665704" y="1481733"/>
          <a:ext cx="1342014" cy="35837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900" b="1" i="1"/>
            <a:t>NNEPA Detect</a:t>
          </a:r>
          <a:r>
            <a:rPr lang="en-US" sz="900" b="1" i="1" baseline="0"/>
            <a:t> Limit</a:t>
          </a:r>
          <a:endParaRPr lang="en-US" sz="900" b="1" i="1"/>
        </a:p>
      </cdr:txBody>
    </cdr:sp>
  </cdr:relSizeAnchor>
  <cdr:relSizeAnchor xmlns:cdr="http://schemas.openxmlformats.org/drawingml/2006/chartDrawing">
    <cdr:from>
      <cdr:x>0.20162</cdr:x>
      <cdr:y>0.27476</cdr:y>
    </cdr:from>
    <cdr:to>
      <cdr:x>0.56071</cdr:x>
      <cdr:y>0.37199</cdr:y>
    </cdr:to>
    <cdr:sp macro="" textlink="">
      <cdr:nvSpPr>
        <cdr:cNvPr id="3" name="TextBox 1"/>
        <cdr:cNvSpPr txBox="1"/>
      </cdr:nvSpPr>
      <cdr:spPr>
        <a:xfrm xmlns:a="http://schemas.openxmlformats.org/drawingml/2006/main">
          <a:off x="869950" y="1012825"/>
          <a:ext cx="1549400" cy="35837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b="1" i="1"/>
            <a:t>NMDGF Detect</a:t>
          </a:r>
          <a:r>
            <a:rPr lang="en-US" sz="900" b="1" i="1" baseline="0"/>
            <a:t> Limit</a:t>
          </a:r>
          <a:endParaRPr lang="en-US" sz="900" b="1" i="1"/>
        </a:p>
      </cdr:txBody>
    </cdr:sp>
  </cdr:relSizeAnchor>
</c:userShapes>
</file>

<file path=xl/drawings/drawing12.xml><?xml version="1.0" encoding="utf-8"?>
<c:userShapes xmlns:c="http://schemas.openxmlformats.org/drawingml/2006/chart">
  <cdr:relSizeAnchor xmlns:cdr="http://schemas.openxmlformats.org/drawingml/2006/chartDrawing">
    <cdr:from>
      <cdr:x>0.30128</cdr:x>
      <cdr:y>0.75436</cdr:y>
    </cdr:from>
    <cdr:to>
      <cdr:x>0.69104</cdr:x>
      <cdr:y>0.84464</cdr:y>
    </cdr:to>
    <cdr:sp macro="" textlink="">
      <cdr:nvSpPr>
        <cdr:cNvPr id="2" name="TextBox 1"/>
        <cdr:cNvSpPr txBox="1"/>
      </cdr:nvSpPr>
      <cdr:spPr>
        <a:xfrm xmlns:a="http://schemas.openxmlformats.org/drawingml/2006/main">
          <a:off x="1144967" y="2830854"/>
          <a:ext cx="1481198" cy="3387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900" b="1" i="1"/>
            <a:t>NNEPA Detect</a:t>
          </a:r>
          <a:r>
            <a:rPr lang="en-US" sz="900" b="1" i="1" baseline="0"/>
            <a:t> Limit</a:t>
          </a:r>
          <a:endParaRPr lang="en-US" sz="900" b="1" i="1"/>
        </a:p>
      </cdr:txBody>
    </cdr:sp>
  </cdr:relSizeAnchor>
  <cdr:relSizeAnchor xmlns:cdr="http://schemas.openxmlformats.org/drawingml/2006/chartDrawing">
    <cdr:from>
      <cdr:x>0.19682</cdr:x>
      <cdr:y>0.66408</cdr:y>
    </cdr:from>
    <cdr:to>
      <cdr:x>0.58658</cdr:x>
      <cdr:y>0.75436</cdr:y>
    </cdr:to>
    <cdr:sp macro="" textlink="">
      <cdr:nvSpPr>
        <cdr:cNvPr id="3" name="TextBox 1"/>
        <cdr:cNvSpPr txBox="1"/>
      </cdr:nvSpPr>
      <cdr:spPr>
        <a:xfrm xmlns:a="http://schemas.openxmlformats.org/drawingml/2006/main">
          <a:off x="746125" y="2441575"/>
          <a:ext cx="1477564" cy="33192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b="1" i="1"/>
            <a:t>NMDGF Detect</a:t>
          </a:r>
          <a:r>
            <a:rPr lang="en-US" sz="900" b="1" i="1" baseline="0"/>
            <a:t> Limit</a:t>
          </a:r>
          <a:endParaRPr lang="en-US" sz="900" b="1" i="1"/>
        </a:p>
      </cdr:txBody>
    </cdr:sp>
  </cdr:relSizeAnchor>
</c:userShapes>
</file>

<file path=xl/drawings/drawing13.xml><?xml version="1.0" encoding="utf-8"?>
<c:userShapes xmlns:c="http://schemas.openxmlformats.org/drawingml/2006/chart">
  <cdr:relSizeAnchor xmlns:cdr="http://schemas.openxmlformats.org/drawingml/2006/chartDrawing">
    <cdr:from>
      <cdr:x>0.58632</cdr:x>
      <cdr:y>0.56363</cdr:y>
    </cdr:from>
    <cdr:to>
      <cdr:x>0.96442</cdr:x>
      <cdr:y>0.65391</cdr:y>
    </cdr:to>
    <cdr:sp macro="" textlink="">
      <cdr:nvSpPr>
        <cdr:cNvPr id="2" name="TextBox 1"/>
        <cdr:cNvSpPr txBox="1"/>
      </cdr:nvSpPr>
      <cdr:spPr>
        <a:xfrm xmlns:a="http://schemas.openxmlformats.org/drawingml/2006/main">
          <a:off x="2345558" y="2147318"/>
          <a:ext cx="1512589" cy="34394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900" b="1" i="1"/>
            <a:t>EPA Contractor Detect</a:t>
          </a:r>
          <a:r>
            <a:rPr lang="en-US" sz="900" b="1" i="1" baseline="0"/>
            <a:t> Limit</a:t>
          </a:r>
          <a:endParaRPr lang="en-US" sz="900" b="1" i="1"/>
        </a:p>
      </cdr:txBody>
    </cdr:sp>
  </cdr:relSizeAnchor>
  <cdr:relSizeAnchor xmlns:cdr="http://schemas.openxmlformats.org/drawingml/2006/chartDrawing">
    <cdr:from>
      <cdr:x>0.23712</cdr:x>
      <cdr:y>0.32789</cdr:y>
    </cdr:from>
    <cdr:to>
      <cdr:x>0.62688</cdr:x>
      <cdr:y>0.41817</cdr:y>
    </cdr:to>
    <cdr:sp macro="" textlink="">
      <cdr:nvSpPr>
        <cdr:cNvPr id="4" name="TextBox 1"/>
        <cdr:cNvSpPr txBox="1"/>
      </cdr:nvSpPr>
      <cdr:spPr>
        <a:xfrm xmlns:a="http://schemas.openxmlformats.org/drawingml/2006/main">
          <a:off x="948603" y="1249214"/>
          <a:ext cx="1559235" cy="34394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900" b="1" i="1"/>
            <a:t>NNEPA Detect</a:t>
          </a:r>
          <a:r>
            <a:rPr lang="en-US" sz="900" b="1" i="1" baseline="0"/>
            <a:t> Limit</a:t>
          </a:r>
          <a:endParaRPr lang="en-US" sz="900" b="1" i="1"/>
        </a:p>
      </cdr:txBody>
    </cdr:sp>
  </cdr:relSizeAnchor>
</c:userShapes>
</file>

<file path=xl/drawings/drawing14.xml><?xml version="1.0" encoding="utf-8"?>
<c:userShapes xmlns:c="http://schemas.openxmlformats.org/drawingml/2006/chart">
  <cdr:relSizeAnchor xmlns:cdr="http://schemas.openxmlformats.org/drawingml/2006/chartDrawing">
    <cdr:from>
      <cdr:x>0.56987</cdr:x>
      <cdr:y>0.79857</cdr:y>
    </cdr:from>
    <cdr:to>
      <cdr:x>0.96554</cdr:x>
      <cdr:y>0.8819</cdr:y>
    </cdr:to>
    <cdr:sp macro="" textlink="">
      <cdr:nvSpPr>
        <cdr:cNvPr id="3" name="TextBox 2"/>
        <cdr:cNvSpPr txBox="1"/>
      </cdr:nvSpPr>
      <cdr:spPr>
        <a:xfrm xmlns:a="http://schemas.openxmlformats.org/drawingml/2006/main">
          <a:off x="2610867" y="3156640"/>
          <a:ext cx="1812772" cy="32939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900" b="1" i="1"/>
            <a:t>EPA Contractor Detect Limit</a:t>
          </a:r>
        </a:p>
      </cdr:txBody>
    </cdr:sp>
  </cdr:relSizeAnchor>
  <cdr:relSizeAnchor xmlns:cdr="http://schemas.openxmlformats.org/drawingml/2006/chartDrawing">
    <cdr:from>
      <cdr:x>0.27968</cdr:x>
      <cdr:y>0.32008</cdr:y>
    </cdr:from>
    <cdr:to>
      <cdr:x>0.5447</cdr:x>
      <cdr:y>0.41036</cdr:y>
    </cdr:to>
    <cdr:sp macro="" textlink="">
      <cdr:nvSpPr>
        <cdr:cNvPr id="4" name="TextBox 1"/>
        <cdr:cNvSpPr txBox="1"/>
      </cdr:nvSpPr>
      <cdr:spPr>
        <a:xfrm xmlns:a="http://schemas.openxmlformats.org/drawingml/2006/main">
          <a:off x="1281355" y="1265230"/>
          <a:ext cx="1214195" cy="3568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900" b="1" i="1"/>
            <a:t>NNEPA Detect</a:t>
          </a:r>
          <a:r>
            <a:rPr lang="en-US" sz="900" b="1" i="1" baseline="0"/>
            <a:t> Limit</a:t>
          </a:r>
          <a:endParaRPr lang="en-US" sz="900" b="1" i="1"/>
        </a:p>
      </cdr:txBody>
    </cdr:sp>
  </cdr:relSizeAnchor>
  <cdr:relSizeAnchor xmlns:cdr="http://schemas.openxmlformats.org/drawingml/2006/chartDrawing">
    <cdr:from>
      <cdr:x>0.22505</cdr:x>
      <cdr:y>0.67696</cdr:y>
    </cdr:from>
    <cdr:to>
      <cdr:x>0.50104</cdr:x>
      <cdr:y>0.76724</cdr:y>
    </cdr:to>
    <cdr:sp macro="" textlink="">
      <cdr:nvSpPr>
        <cdr:cNvPr id="5" name="TextBox 1"/>
        <cdr:cNvSpPr txBox="1"/>
      </cdr:nvSpPr>
      <cdr:spPr>
        <a:xfrm xmlns:a="http://schemas.openxmlformats.org/drawingml/2006/main">
          <a:off x="1031092" y="2675936"/>
          <a:ext cx="1264434" cy="35686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b="1" i="1"/>
            <a:t>NMDGF Detect</a:t>
          </a:r>
          <a:r>
            <a:rPr lang="en-US" sz="900" b="1" i="1" baseline="0"/>
            <a:t> Limit</a:t>
          </a:r>
          <a:endParaRPr lang="en-US" sz="900" b="1" i="1"/>
        </a:p>
      </cdr:txBody>
    </cdr:sp>
  </cdr:relSizeAnchor>
</c:userShapes>
</file>

<file path=xl/drawings/drawing15.xml><?xml version="1.0" encoding="utf-8"?>
<c:userShapes xmlns:c="http://schemas.openxmlformats.org/drawingml/2006/chart">
  <cdr:relSizeAnchor xmlns:cdr="http://schemas.openxmlformats.org/drawingml/2006/chartDrawing">
    <cdr:from>
      <cdr:x>0.24327</cdr:x>
      <cdr:y>0.6377</cdr:y>
    </cdr:from>
    <cdr:to>
      <cdr:x>0.55429</cdr:x>
      <cdr:y>0.73492</cdr:y>
    </cdr:to>
    <cdr:sp macro="" textlink="">
      <cdr:nvSpPr>
        <cdr:cNvPr id="4" name="TextBox 1"/>
        <cdr:cNvSpPr txBox="1"/>
      </cdr:nvSpPr>
      <cdr:spPr>
        <a:xfrm xmlns:a="http://schemas.openxmlformats.org/drawingml/2006/main">
          <a:off x="1005659" y="2496446"/>
          <a:ext cx="1285710" cy="3805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900" b="1" i="1"/>
            <a:t>NNEPA Detect</a:t>
          </a:r>
          <a:r>
            <a:rPr lang="en-US" sz="900" b="1" i="1" baseline="0"/>
            <a:t> Limit</a:t>
          </a:r>
          <a:endParaRPr lang="en-US" sz="900" b="1" i="1"/>
        </a:p>
      </cdr:txBody>
    </cdr:sp>
  </cdr:relSizeAnchor>
  <cdr:relSizeAnchor xmlns:cdr="http://schemas.openxmlformats.org/drawingml/2006/chartDrawing">
    <cdr:from>
      <cdr:x>0.2096</cdr:x>
      <cdr:y>0.77787</cdr:y>
    </cdr:from>
    <cdr:to>
      <cdr:x>0.56868</cdr:x>
      <cdr:y>0.84185</cdr:y>
    </cdr:to>
    <cdr:sp macro="" textlink="">
      <cdr:nvSpPr>
        <cdr:cNvPr id="5" name="TextBox 1"/>
        <cdr:cNvSpPr txBox="1"/>
      </cdr:nvSpPr>
      <cdr:spPr>
        <a:xfrm xmlns:a="http://schemas.openxmlformats.org/drawingml/2006/main">
          <a:off x="866447" y="3045184"/>
          <a:ext cx="1484383" cy="25046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b="1" i="1"/>
            <a:t>NMDGF Detect</a:t>
          </a:r>
          <a:r>
            <a:rPr lang="en-US" sz="900" b="1" i="1" baseline="0"/>
            <a:t> Limit</a:t>
          </a:r>
          <a:endParaRPr lang="en-US" sz="900" b="1" i="1"/>
        </a:p>
      </cdr:txBody>
    </cdr:sp>
  </cdr:relSizeAnchor>
</c:userShapes>
</file>

<file path=xl/drawings/drawing16.xml><?xml version="1.0" encoding="utf-8"?>
<c:userShapes xmlns:c="http://schemas.openxmlformats.org/drawingml/2006/chart">
  <cdr:relSizeAnchor xmlns:cdr="http://schemas.openxmlformats.org/drawingml/2006/chartDrawing">
    <cdr:from>
      <cdr:x>0.2965</cdr:x>
      <cdr:y>0.70979</cdr:y>
    </cdr:from>
    <cdr:to>
      <cdr:x>0.60752</cdr:x>
      <cdr:y>0.80701</cdr:y>
    </cdr:to>
    <cdr:sp macro="" textlink="">
      <cdr:nvSpPr>
        <cdr:cNvPr id="3" name="TextBox 1"/>
        <cdr:cNvSpPr txBox="1"/>
      </cdr:nvSpPr>
      <cdr:spPr>
        <a:xfrm xmlns:a="http://schemas.openxmlformats.org/drawingml/2006/main">
          <a:off x="1299115" y="2575848"/>
          <a:ext cx="1362734" cy="35281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900" b="1" i="1"/>
            <a:t>NNEPA Detect</a:t>
          </a:r>
          <a:r>
            <a:rPr lang="en-US" sz="900" b="1" i="1" baseline="0"/>
            <a:t> Limit</a:t>
          </a:r>
          <a:endParaRPr lang="en-US" sz="900" b="1" i="1"/>
        </a:p>
      </cdr:txBody>
    </cdr:sp>
  </cdr:relSizeAnchor>
  <cdr:relSizeAnchor xmlns:cdr="http://schemas.openxmlformats.org/drawingml/2006/chartDrawing">
    <cdr:from>
      <cdr:x>0.2245</cdr:x>
      <cdr:y>0.80442</cdr:y>
    </cdr:from>
    <cdr:to>
      <cdr:x>0.58358</cdr:x>
      <cdr:y>0.86899</cdr:y>
    </cdr:to>
    <cdr:sp macro="" textlink="">
      <cdr:nvSpPr>
        <cdr:cNvPr id="4" name="TextBox 1"/>
        <cdr:cNvSpPr txBox="1"/>
      </cdr:nvSpPr>
      <cdr:spPr>
        <a:xfrm xmlns:a="http://schemas.openxmlformats.org/drawingml/2006/main">
          <a:off x="913087" y="2980412"/>
          <a:ext cx="1460441" cy="23923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b="1" i="1"/>
            <a:t>NMDGF Detect</a:t>
          </a:r>
          <a:r>
            <a:rPr lang="en-US" sz="900" b="1" i="1" baseline="0"/>
            <a:t> Limit</a:t>
          </a:r>
          <a:endParaRPr lang="en-US" sz="900" b="1" i="1"/>
        </a:p>
      </cdr:txBody>
    </cdr:sp>
  </cdr:relSizeAnchor>
</c:userShapes>
</file>

<file path=xl/drawings/drawing2.xml><?xml version="1.0" encoding="utf-8"?>
<c:userShapes xmlns:c="http://schemas.openxmlformats.org/drawingml/2006/chart">
  <cdr:relSizeAnchor xmlns:cdr="http://schemas.openxmlformats.org/drawingml/2006/chartDrawing">
    <cdr:from>
      <cdr:x>0.63192</cdr:x>
      <cdr:y>0.54332</cdr:y>
    </cdr:from>
    <cdr:to>
      <cdr:x>0.76432</cdr:x>
      <cdr:y>0.64402</cdr:y>
    </cdr:to>
    <cdr:sp macro="" textlink="">
      <cdr:nvSpPr>
        <cdr:cNvPr id="2" name="TextBox 17"/>
        <cdr:cNvSpPr txBox="1"/>
      </cdr:nvSpPr>
      <cdr:spPr>
        <a:xfrm xmlns:a="http://schemas.openxmlformats.org/drawingml/2006/main">
          <a:off x="2136771" y="1433511"/>
          <a:ext cx="447694" cy="26569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a:t>DL</a:t>
          </a:r>
        </a:p>
      </cdr:txBody>
    </cdr:sp>
  </cdr:relSizeAnchor>
</c:userShapes>
</file>

<file path=xl/drawings/drawing3.xml><?xml version="1.0" encoding="utf-8"?>
<c:userShapes xmlns:c="http://schemas.openxmlformats.org/drawingml/2006/chart">
  <cdr:relSizeAnchor xmlns:cdr="http://schemas.openxmlformats.org/drawingml/2006/chartDrawing">
    <cdr:from>
      <cdr:x>0.62838</cdr:x>
      <cdr:y>0.38328</cdr:y>
    </cdr:from>
    <cdr:to>
      <cdr:x>0.76003</cdr:x>
      <cdr:y>0.48397</cdr:y>
    </cdr:to>
    <cdr:sp macro="" textlink="">
      <cdr:nvSpPr>
        <cdr:cNvPr id="2" name="TextBox 17"/>
        <cdr:cNvSpPr txBox="1"/>
      </cdr:nvSpPr>
      <cdr:spPr>
        <a:xfrm xmlns:a="http://schemas.openxmlformats.org/drawingml/2006/main">
          <a:off x="2136775" y="996653"/>
          <a:ext cx="447666" cy="26182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a:t>DL</a:t>
          </a:r>
        </a:p>
      </cdr:txBody>
    </cdr:sp>
  </cdr:relSizeAnchor>
  <cdr:relSizeAnchor xmlns:cdr="http://schemas.openxmlformats.org/drawingml/2006/chartDrawing">
    <cdr:from>
      <cdr:x>0.44911</cdr:x>
      <cdr:y>0.14408</cdr:y>
    </cdr:from>
    <cdr:to>
      <cdr:x>0.58076</cdr:x>
      <cdr:y>0.24477</cdr:y>
    </cdr:to>
    <cdr:sp macro="" textlink="">
      <cdr:nvSpPr>
        <cdr:cNvPr id="3" name="TextBox 17"/>
        <cdr:cNvSpPr txBox="1"/>
      </cdr:nvSpPr>
      <cdr:spPr>
        <a:xfrm xmlns:a="http://schemas.openxmlformats.org/drawingml/2006/main">
          <a:off x="1527175" y="374650"/>
          <a:ext cx="447666" cy="26182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a:t>DL</a:t>
          </a:r>
        </a:p>
      </cdr:txBody>
    </cdr:sp>
  </cdr:relSizeAnchor>
</c:userShapes>
</file>

<file path=xl/drawings/drawing4.xml><?xml version="1.0" encoding="utf-8"?>
<c:userShapes xmlns:c="http://schemas.openxmlformats.org/drawingml/2006/chart">
  <cdr:relSizeAnchor xmlns:cdr="http://schemas.openxmlformats.org/drawingml/2006/chartDrawing">
    <cdr:from>
      <cdr:x>0.4267</cdr:x>
      <cdr:y>0.21894</cdr:y>
    </cdr:from>
    <cdr:to>
      <cdr:x>0.55835</cdr:x>
      <cdr:y>0.32038</cdr:y>
    </cdr:to>
    <cdr:sp macro="" textlink="">
      <cdr:nvSpPr>
        <cdr:cNvPr id="2" name="TextBox 17"/>
        <cdr:cNvSpPr txBox="1"/>
      </cdr:nvSpPr>
      <cdr:spPr>
        <a:xfrm xmlns:a="http://schemas.openxmlformats.org/drawingml/2006/main">
          <a:off x="1450975" y="565150"/>
          <a:ext cx="447666" cy="26182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a:t>DL</a:t>
          </a:r>
        </a:p>
      </cdr:txBody>
    </cdr:sp>
  </cdr:relSizeAnchor>
</c:userShapes>
</file>

<file path=xl/drawings/drawing5.xml><?xml version="1.0" encoding="utf-8"?>
<c:userShapes xmlns:c="http://schemas.openxmlformats.org/drawingml/2006/chart">
  <cdr:relSizeAnchor xmlns:cdr="http://schemas.openxmlformats.org/drawingml/2006/chartDrawing">
    <cdr:from>
      <cdr:x>0.43411</cdr:x>
      <cdr:y>0.1713</cdr:y>
    </cdr:from>
    <cdr:to>
      <cdr:x>0.56078</cdr:x>
      <cdr:y>0.27199</cdr:y>
    </cdr:to>
    <cdr:sp macro="" textlink="">
      <cdr:nvSpPr>
        <cdr:cNvPr id="2" name="TextBox 17"/>
        <cdr:cNvSpPr txBox="1"/>
      </cdr:nvSpPr>
      <cdr:spPr>
        <a:xfrm xmlns:a="http://schemas.openxmlformats.org/drawingml/2006/main">
          <a:off x="1422400" y="469900"/>
          <a:ext cx="415063" cy="27621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a:t>DL</a:t>
          </a:r>
        </a:p>
      </cdr:txBody>
    </cdr:sp>
  </cdr:relSizeAnchor>
  <cdr:relSizeAnchor xmlns:cdr="http://schemas.openxmlformats.org/drawingml/2006/chartDrawing">
    <cdr:from>
      <cdr:x>0.62888</cdr:x>
      <cdr:y>0.61921</cdr:y>
    </cdr:from>
    <cdr:to>
      <cdr:x>0.75555</cdr:x>
      <cdr:y>0.7199</cdr:y>
    </cdr:to>
    <cdr:sp macro="" textlink="">
      <cdr:nvSpPr>
        <cdr:cNvPr id="3" name="TextBox 17"/>
        <cdr:cNvSpPr txBox="1"/>
      </cdr:nvSpPr>
      <cdr:spPr>
        <a:xfrm xmlns:a="http://schemas.openxmlformats.org/drawingml/2006/main">
          <a:off x="2060575" y="1698625"/>
          <a:ext cx="415063" cy="27621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a:t>DL</a:t>
          </a:r>
        </a:p>
      </cdr:txBody>
    </cdr:sp>
  </cdr:relSizeAnchor>
</c:userShapes>
</file>

<file path=xl/drawings/drawing6.xml><?xml version="1.0" encoding="utf-8"?>
<c:userShapes xmlns:c="http://schemas.openxmlformats.org/drawingml/2006/chart">
  <cdr:relSizeAnchor xmlns:cdr="http://schemas.openxmlformats.org/drawingml/2006/chartDrawing">
    <cdr:from>
      <cdr:x>0.4239</cdr:x>
      <cdr:y>0.16782</cdr:y>
    </cdr:from>
    <cdr:to>
      <cdr:x>0.54596</cdr:x>
      <cdr:y>0.26851</cdr:y>
    </cdr:to>
    <cdr:sp macro="" textlink="">
      <cdr:nvSpPr>
        <cdr:cNvPr id="2" name="TextBox 17"/>
        <cdr:cNvSpPr txBox="1"/>
      </cdr:nvSpPr>
      <cdr:spPr>
        <a:xfrm xmlns:a="http://schemas.openxmlformats.org/drawingml/2006/main">
          <a:off x="1441450" y="460375"/>
          <a:ext cx="415063" cy="27621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a:t>DL</a:t>
          </a:r>
        </a:p>
      </cdr:txBody>
    </cdr:sp>
  </cdr:relSizeAnchor>
</c:userShapes>
</file>

<file path=xl/drawings/drawing7.xml><?xml version="1.0" encoding="utf-8"?>
<c:userShapes xmlns:c="http://schemas.openxmlformats.org/drawingml/2006/chart">
  <cdr:relSizeAnchor xmlns:cdr="http://schemas.openxmlformats.org/drawingml/2006/chartDrawing">
    <cdr:from>
      <cdr:x>0.61906</cdr:x>
      <cdr:y>0.65394</cdr:y>
    </cdr:from>
    <cdr:to>
      <cdr:x>0.75071</cdr:x>
      <cdr:y>0.75463</cdr:y>
    </cdr:to>
    <cdr:sp macro="" textlink="">
      <cdr:nvSpPr>
        <cdr:cNvPr id="2" name="TextBox 17"/>
        <cdr:cNvSpPr txBox="1"/>
      </cdr:nvSpPr>
      <cdr:spPr>
        <a:xfrm xmlns:a="http://schemas.openxmlformats.org/drawingml/2006/main">
          <a:off x="1951761" y="1793888"/>
          <a:ext cx="415063" cy="27621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a:t>DL</a:t>
          </a:r>
        </a:p>
      </cdr:txBody>
    </cdr:sp>
  </cdr:relSizeAnchor>
  <cdr:relSizeAnchor xmlns:cdr="http://schemas.openxmlformats.org/drawingml/2006/chartDrawing">
    <cdr:from>
      <cdr:x>0.42095</cdr:x>
      <cdr:y>0.18519</cdr:y>
    </cdr:from>
    <cdr:to>
      <cdr:x>0.5526</cdr:x>
      <cdr:y>0.28588</cdr:y>
    </cdr:to>
    <cdr:sp macro="" textlink="">
      <cdr:nvSpPr>
        <cdr:cNvPr id="3" name="TextBox 17"/>
        <cdr:cNvSpPr txBox="1"/>
      </cdr:nvSpPr>
      <cdr:spPr>
        <a:xfrm xmlns:a="http://schemas.openxmlformats.org/drawingml/2006/main">
          <a:off x="1327150" y="508000"/>
          <a:ext cx="415063" cy="27621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a:t>DL</a:t>
          </a:r>
        </a:p>
      </cdr:txBody>
    </cdr:sp>
  </cdr:relSizeAnchor>
</c:userShapes>
</file>

<file path=xl/drawings/drawing8.xml><?xml version="1.0" encoding="utf-8"?>
<c:userShapes xmlns:c="http://schemas.openxmlformats.org/drawingml/2006/chart">
  <cdr:relSizeAnchor xmlns:cdr="http://schemas.openxmlformats.org/drawingml/2006/chartDrawing">
    <cdr:from>
      <cdr:x>0.58873</cdr:x>
      <cdr:y>0.6875</cdr:y>
    </cdr:from>
    <cdr:to>
      <cdr:x>0.79155</cdr:x>
      <cdr:y>0.77574</cdr:y>
    </cdr:to>
    <cdr:sp macro="" textlink="">
      <cdr:nvSpPr>
        <cdr:cNvPr id="2" name="TextBox 1"/>
        <cdr:cNvSpPr txBox="1"/>
      </cdr:nvSpPr>
      <cdr:spPr>
        <a:xfrm xmlns:a="http://schemas.openxmlformats.org/drawingml/2006/main">
          <a:off x="1990725" y="1781178"/>
          <a:ext cx="685800"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900" b="1" i="1"/>
            <a:t>No data</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51</xdr:row>
      <xdr:rowOff>92044</xdr:rowOff>
    </xdr:from>
    <xdr:to>
      <xdr:col>4</xdr:col>
      <xdr:colOff>515128</xdr:colOff>
      <xdr:row>72</xdr:row>
      <xdr:rowOff>19440</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29</xdr:col>
      <xdr:colOff>504047</xdr:colOff>
      <xdr:row>52</xdr:row>
      <xdr:rowOff>116243</xdr:rowOff>
    </xdr:from>
    <xdr:to>
      <xdr:col>36</xdr:col>
      <xdr:colOff>135099</xdr:colOff>
      <xdr:row>74</xdr:row>
      <xdr:rowOff>163868</xdr:rowOff>
    </xdr:to>
    <xdr:graphicFrame macro="">
      <xdr:nvGraphicFramePr>
        <xdr:cNvPr id="4" name="Chart 3">
          <a:extLst>
            <a:ext uri="{FF2B5EF4-FFF2-40B4-BE49-F238E27FC236}">
              <a16:creationId xmlns:a16="http://schemas.microsoft.com/office/drawing/2014/main" id="{00000000-0008-0000-0B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127130</xdr:colOff>
      <xdr:row>99</xdr:row>
      <xdr:rowOff>77558</xdr:rowOff>
    </xdr:from>
    <xdr:to>
      <xdr:col>12</xdr:col>
      <xdr:colOff>422599</xdr:colOff>
      <xdr:row>122</xdr:row>
      <xdr:rowOff>153759</xdr:rowOff>
    </xdr:to>
    <xdr:graphicFrame macro="">
      <xdr:nvGraphicFramePr>
        <xdr:cNvPr id="5" name="Chart 4">
          <a:extLst>
            <a:ext uri="{FF2B5EF4-FFF2-40B4-BE49-F238E27FC236}">
              <a16:creationId xmlns:a16="http://schemas.microsoft.com/office/drawing/2014/main"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5</xdr:col>
      <xdr:colOff>349898</xdr:colOff>
      <xdr:row>51</xdr:row>
      <xdr:rowOff>116050</xdr:rowOff>
    </xdr:from>
    <xdr:to>
      <xdr:col>13</xdr:col>
      <xdr:colOff>95445</xdr:colOff>
      <xdr:row>73</xdr:row>
      <xdr:rowOff>58317</xdr:rowOff>
    </xdr:to>
    <xdr:graphicFrame macro="">
      <xdr:nvGraphicFramePr>
        <xdr:cNvPr id="6" name="Chart 5">
          <a:extLst>
            <a:ext uri="{FF2B5EF4-FFF2-40B4-BE49-F238E27FC236}">
              <a16:creationId xmlns:a16="http://schemas.microsoft.com/office/drawing/2014/main" id="{00000000-0008-0000-0B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13</xdr:col>
      <xdr:colOff>262424</xdr:colOff>
      <xdr:row>74</xdr:row>
      <xdr:rowOff>67063</xdr:rowOff>
    </xdr:from>
    <xdr:to>
      <xdr:col>19</xdr:col>
      <xdr:colOff>495688</xdr:colOff>
      <xdr:row>97</xdr:row>
      <xdr:rowOff>116633</xdr:rowOff>
    </xdr:to>
    <xdr:graphicFrame macro="">
      <xdr:nvGraphicFramePr>
        <xdr:cNvPr id="7" name="Chart 6">
          <a:extLst>
            <a:ext uri="{FF2B5EF4-FFF2-40B4-BE49-F238E27FC236}">
              <a16:creationId xmlns:a16="http://schemas.microsoft.com/office/drawing/2014/main" id="{00000000-0008-0000-0B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13</xdr:col>
      <xdr:colOff>349896</xdr:colOff>
      <xdr:row>51</xdr:row>
      <xdr:rowOff>55401</xdr:rowOff>
    </xdr:from>
    <xdr:to>
      <xdr:col>19</xdr:col>
      <xdr:colOff>563722</xdr:colOff>
      <xdr:row>73</xdr:row>
      <xdr:rowOff>68036</xdr:rowOff>
    </xdr:to>
    <xdr:graphicFrame macro="">
      <xdr:nvGraphicFramePr>
        <xdr:cNvPr id="8" name="Chart 7">
          <a:extLst>
            <a:ext uri="{FF2B5EF4-FFF2-40B4-BE49-F238E27FC236}">
              <a16:creationId xmlns:a16="http://schemas.microsoft.com/office/drawing/2014/main" id="{00000000-0008-0000-0B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xdr:colOff>
      <xdr:row>74</xdr:row>
      <xdr:rowOff>45487</xdr:rowOff>
    </xdr:from>
    <xdr:to>
      <xdr:col>5</xdr:col>
      <xdr:colOff>38878</xdr:colOff>
      <xdr:row>96</xdr:row>
      <xdr:rowOff>19440</xdr:rowOff>
    </xdr:to>
    <xdr:graphicFrame macro="">
      <xdr:nvGraphicFramePr>
        <xdr:cNvPr id="9" name="Chart 8">
          <a:extLst>
            <a:ext uri="{FF2B5EF4-FFF2-40B4-BE49-F238E27FC236}">
              <a16:creationId xmlns:a16="http://schemas.microsoft.com/office/drawing/2014/main" id="{00000000-0008-0000-0B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5</xdr:col>
      <xdr:colOff>445147</xdr:colOff>
      <xdr:row>73</xdr:row>
      <xdr:rowOff>142487</xdr:rowOff>
    </xdr:from>
    <xdr:to>
      <xdr:col>12</xdr:col>
      <xdr:colOff>456811</xdr:colOff>
      <xdr:row>98</xdr:row>
      <xdr:rowOff>9137</xdr:rowOff>
    </xdr:to>
    <xdr:graphicFrame macro="">
      <xdr:nvGraphicFramePr>
        <xdr:cNvPr id="10" name="Chart 9">
          <a:extLst>
            <a:ext uri="{FF2B5EF4-FFF2-40B4-BE49-F238E27FC236}">
              <a16:creationId xmlns:a16="http://schemas.microsoft.com/office/drawing/2014/main" id="{00000000-0008-0000-0B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22</xdr:col>
      <xdr:colOff>537481</xdr:colOff>
      <xdr:row>52</xdr:row>
      <xdr:rowOff>16911</xdr:rowOff>
    </xdr:from>
    <xdr:to>
      <xdr:col>29</xdr:col>
      <xdr:colOff>318406</xdr:colOff>
      <xdr:row>74</xdr:row>
      <xdr:rowOff>86891</xdr:rowOff>
    </xdr:to>
    <xdr:graphicFrame macro="">
      <xdr:nvGraphicFramePr>
        <xdr:cNvPr id="11" name="Chart 10">
          <a:extLst>
            <a:ext uri="{FF2B5EF4-FFF2-40B4-BE49-F238E27FC236}">
              <a16:creationId xmlns:a16="http://schemas.microsoft.com/office/drawing/2014/main" id="{00000000-0008-0000-0B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K Sullivan" refreshedDate="43014.735904861111" createdVersion="6" refreshedVersion="6" minRefreshableVersion="3" recordCount="12" xr:uid="{00000000-000A-0000-FFFF-FFFF03000000}">
  <cacheSource type="worksheet">
    <worksheetSource ref="A3:R15" sheet="Chap 8 Fig 8-10"/>
  </cacheSource>
  <cacheFields count="18">
    <cacheField name="Agency" numFmtId="0">
      <sharedItems count="5">
        <s v="EPA Contractors Filet + Skin Fall 2016"/>
        <s v="NMDGF Muscle Mar 2016"/>
        <s v="SUIT Muscle July 2015"/>
        <s v="CDPHE_Aug 2015" u="1"/>
        <s v="SUIT July 2015" u="1"/>
      </sharedItems>
    </cacheField>
    <cacheField name="Location" numFmtId="0">
      <sharedItems count="5">
        <s v="AR19-3"/>
        <s v="AR7-2"/>
        <s v="AR2-7a"/>
        <s v="ARW-022"/>
        <s v="GKM05" u="1"/>
      </sharedItems>
    </cacheField>
    <cacheField name="Distance from GKM (km)" numFmtId="0">
      <sharedItems containsSemiMixedTypes="0" containsString="0" containsNumber="1" minValue="103.16" maxValue="147.54"/>
    </cacheField>
    <cacheField name="River" numFmtId="0">
      <sharedItems/>
    </cacheField>
    <cacheField name="Phase" numFmtId="0">
      <sharedItems/>
    </cacheField>
    <cacheField name="Date Collected" numFmtId="14">
      <sharedItems containsSemiMixedTypes="0" containsNonDate="0" containsDate="1" containsString="0" minDate="2015-07-24T00:00:00" maxDate="2016-11-03T00:00:00"/>
    </cacheField>
    <cacheField name="Sample Type" numFmtId="0">
      <sharedItems/>
    </cacheField>
    <cacheField name="Species" numFmtId="0">
      <sharedItems count="6">
        <s v="Rainbow trout"/>
        <s v="Brown trout"/>
        <s v="Bluehead Sucker"/>
        <s v="Flannelmouth Sucker"/>
        <s v="Speckled Dace"/>
        <s v="White Sucker"/>
      </sharedItems>
    </cacheField>
    <cacheField name="Number of fish" numFmtId="0">
      <sharedItems containsSemiMixedTypes="0" containsString="0" containsNumber="1" containsInteger="1" minValue="1" maxValue="11"/>
    </cacheField>
    <cacheField name="Aluminum" numFmtId="0">
      <sharedItems containsSemiMixedTypes="0" containsString="0" containsNumber="1" minValue="0.36957111425901928" maxValue="4.45"/>
    </cacheField>
    <cacheField name="Arsenic" numFmtId="0">
      <sharedItems containsSemiMixedTypes="0" containsString="0" containsNumber="1" minValue="2.4999999999999998E-2" maxValue="0.65099610716739187"/>
    </cacheField>
    <cacheField name="Cadmium" numFmtId="0">
      <sharedItems containsSemiMixedTypes="0" containsString="0" containsNumber="1" minValue="3.1809276952289097E-3" maxValue="5.7247538355850698E-3"/>
    </cacheField>
    <cacheField name="Copper" numFmtId="0">
      <sharedItems containsSemiMixedTypes="0" containsString="0" containsNumber="1" minValue="0.25" maxValue="1.075"/>
    </cacheField>
    <cacheField name="Lead" numFmtId="0">
      <sharedItems containsSemiMixedTypes="0" containsString="0" containsNumber="1" minValue="4.6873288196498603E-3" maxValue="2.5913981735435066E-2"/>
    </cacheField>
    <cacheField name="Mercury" numFmtId="0">
      <sharedItems containsString="0" containsBlank="1" containsNumber="1" minValue="9.1000000000000004E-3" maxValue="0.19752690634302725"/>
    </cacheField>
    <cacheField name="Manganese" numFmtId="0">
      <sharedItems containsSemiMixedTypes="0" containsString="0" containsNumber="1" minValue="0.16899473322647127" maxValue="4.95"/>
    </cacheField>
    <cacheField name="Selenium" numFmtId="0">
      <sharedItems containsSemiMixedTypes="0" containsString="0" containsNumber="1" minValue="4.9999999999999996E-2" maxValue="0.67199999999999993"/>
    </cacheField>
    <cacheField name="Zinc" numFmtId="0">
      <sharedItems containsString="0" containsBlank="1" containsNumber="1" minValue="6.6214792763911152" maxValue="34.25"/>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K Sullivan" refreshedDate="43014.735906365742" createdVersion="6" refreshedVersion="6" minRefreshableVersion="3" recordCount="25" xr:uid="{00000000-000A-0000-FFFF-FFFF04000000}">
  <cacheSource type="worksheet">
    <worksheetSource ref="A3:D28" sheet="Dry_Wet Wt Info"/>
  </cacheSource>
  <cacheFields count="4">
    <cacheField name="Location" numFmtId="0">
      <sharedItems/>
    </cacheField>
    <cacheField name="Species" numFmtId="0">
      <sharedItems count="5">
        <s v="Rainbow trout"/>
        <s v="Brown trout"/>
        <s v="Flannelmouth sucker"/>
        <s v="Channel catfish"/>
        <s v="Common Carp"/>
      </sharedItems>
    </cacheField>
    <cacheField name="Percent Solids" numFmtId="0">
      <sharedItems containsSemiMixedTypes="0" containsString="0" containsNumber="1" minValue="19.899999618530298" maxValue="28.100000381469702"/>
    </cacheField>
    <cacheField name="Proportion Solids" numFmtId="0">
      <sharedItems containsSemiMixedTypes="0" containsString="0" containsNumber="1" minValue="0.19899999618530298" maxValue="0.28100000381469703"/>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2">
  <r>
    <x v="0"/>
    <x v="0"/>
    <n v="103.16"/>
    <s v="Animas"/>
    <s v="Fall 2016"/>
    <d v="2016-11-02T00:00:00"/>
    <s v="Filet+Skin"/>
    <x v="0"/>
    <n v="2"/>
    <n v="0.56255625562556255"/>
    <n v="0.44171917191719173"/>
    <n v="5.6255625562556255E-3"/>
    <n v="0.43195319531953197"/>
    <n v="1.2353735373537353E-2"/>
    <n v="1.1003600360036003E-2"/>
    <n v="0.43991899189918993"/>
    <n v="0.23132313231323134"/>
    <n v="7.3881638163816383"/>
  </r>
  <r>
    <x v="0"/>
    <x v="1"/>
    <n v="123"/>
    <s v="Animas"/>
    <s v="Fall 2016"/>
    <d v="2016-11-02T00:00:00"/>
    <s v="Filet+Skin"/>
    <x v="1"/>
    <n v="2"/>
    <n v="0.43485230135104191"/>
    <n v="0.65099610716739187"/>
    <n v="5.7247538355850698E-3"/>
    <n v="0.58461186168994728"/>
    <n v="5.7247538355850698E-3"/>
    <n v="0.19752690634302725"/>
    <n v="0.32402106709411493"/>
    <n v="0.47080375543851616"/>
    <n v="6.7389512250973205"/>
  </r>
  <r>
    <x v="0"/>
    <x v="2"/>
    <n v="130.64654592000002"/>
    <s v="Animas"/>
    <s v="Fall 2016"/>
    <d v="2016-11-02T00:00:00"/>
    <s v="Filet+Skin"/>
    <x v="1"/>
    <n v="1"/>
    <n v="0.57247538355850702"/>
    <n v="0.63018090222120449"/>
    <n v="5.7247538355850698E-3"/>
    <n v="0.46988779482482257"/>
    <n v="5.7247538355850698E-3"/>
    <n v="2.1339592397526905E-2"/>
    <n v="0.16899473322647127"/>
    <n v="0.55965193496679644"/>
    <n v="6.6214792763911152"/>
  </r>
  <r>
    <x v="1"/>
    <x v="3"/>
    <n v="147.54"/>
    <s v="Animas"/>
    <s v="2016 Snowmelt"/>
    <d v="2016-03-01T00:00:00"/>
    <s v="Muscle Plug"/>
    <x v="2"/>
    <n v="11"/>
    <n v="2.5"/>
    <n v="5.5363636363636372E-2"/>
    <n v="4.9999999999999992E-3"/>
    <n v="0.25"/>
    <n v="1.1999999999999999E-2"/>
    <m/>
    <n v="0.75000000000000011"/>
    <n v="4.9999999999999996E-2"/>
    <m/>
  </r>
  <r>
    <x v="1"/>
    <x v="3"/>
    <n v="147.54"/>
    <s v="Animas"/>
    <s v="2016 Snowmelt"/>
    <d v="2016-03-01T00:00:00"/>
    <s v="Muscle Plug"/>
    <x v="1"/>
    <n v="10"/>
    <n v="2.5"/>
    <n v="2.4999999999999998E-2"/>
    <n v="4.9999999999999992E-3"/>
    <n v="0.48499999999999999"/>
    <n v="1.1999999999999999E-2"/>
    <n v="2.9700000000000004E-2"/>
    <n v="0.60899999999999999"/>
    <n v="4.9999999999999996E-2"/>
    <m/>
  </r>
  <r>
    <x v="1"/>
    <x v="3"/>
    <n v="147.54"/>
    <s v="Animas"/>
    <s v="2016 Snowmelt"/>
    <d v="2016-03-01T00:00:00"/>
    <s v="Muscle Plug"/>
    <x v="3"/>
    <n v="10"/>
    <n v="4.1500000000000004"/>
    <n v="3.1700000000000006E-2"/>
    <n v="4.9999999999999992E-3"/>
    <n v="0.25"/>
    <n v="1.1999999999999999E-2"/>
    <m/>
    <n v="0.24399999999999999"/>
    <n v="4.9999999999999996E-2"/>
    <m/>
  </r>
  <r>
    <x v="1"/>
    <x v="3"/>
    <n v="147.54"/>
    <s v="Animas"/>
    <s v="2016 Snowmelt"/>
    <d v="2016-03-01T00:00:00"/>
    <s v="Muscle Plug"/>
    <x v="0"/>
    <n v="2"/>
    <n v="2.5"/>
    <n v="2.5000000000000001E-2"/>
    <n v="5.0000000000000001E-3"/>
    <n v="1.075"/>
    <n v="1.2E-2"/>
    <n v="9.1000000000000004E-3"/>
    <n v="0.48000000000000004"/>
    <n v="0.05"/>
    <m/>
  </r>
  <r>
    <x v="1"/>
    <x v="3"/>
    <n v="147.54"/>
    <s v="Animas"/>
    <s v="2016 Snowmelt"/>
    <d v="2016-03-01T00:00:00"/>
    <s v="Muscle Plug"/>
    <x v="4"/>
    <n v="10"/>
    <n v="4.45"/>
    <n v="5.4500000000000014E-2"/>
    <n v="4.9999999999999992E-3"/>
    <n v="0.42499999999999999"/>
    <n v="1.1999999999999999E-2"/>
    <m/>
    <n v="4.95"/>
    <n v="0.67199999999999993"/>
    <m/>
  </r>
  <r>
    <x v="1"/>
    <x v="3"/>
    <n v="147.54"/>
    <s v="Animas"/>
    <s v="2016 Snowmelt"/>
    <d v="2016-03-01T00:00:00"/>
    <s v="Muscle Plug"/>
    <x v="5"/>
    <n v="1"/>
    <n v="2.5"/>
    <n v="2.5000000000000001E-2"/>
    <n v="5.0000000000000001E-3"/>
    <n v="0.25"/>
    <n v="1.2E-2"/>
    <m/>
    <n v="1.5"/>
    <n v="0.05"/>
    <m/>
  </r>
  <r>
    <x v="2"/>
    <x v="0"/>
    <n v="103.16"/>
    <s v="Animas"/>
    <s v="Pre-event"/>
    <d v="2015-07-24T00:00:00"/>
    <s v="Muscle Plug"/>
    <x v="0"/>
    <n v="5"/>
    <n v="0.36957111425901928"/>
    <n v="9.2528406522197792E-2"/>
    <n v="3.1809276952289097E-3"/>
    <n v="0.92407848337804033"/>
    <n v="2.5913981735435066E-2"/>
    <n v="1.7619578649145543E-2"/>
    <n v="0.43527532475360919"/>
    <n v="0.41170619970463251"/>
    <n v="34.25"/>
  </r>
  <r>
    <x v="2"/>
    <x v="0"/>
    <n v="103.16"/>
    <s v="Animas"/>
    <s v="Pre-event"/>
    <d v="2015-07-24T00:00:00"/>
    <s v="Muscle Plug"/>
    <x v="3"/>
    <n v="3"/>
    <n v="0.39330467392298546"/>
    <n v="0.10549102106771548"/>
    <n v="3.9193268087441687E-3"/>
    <n v="0.94667520351230217"/>
    <n v="8.9941766517271874E-3"/>
    <n v="7.651147900850637E-2"/>
    <n v="0.52715021799445105"/>
    <n v="0.26083112290008842"/>
    <m/>
  </r>
  <r>
    <x v="2"/>
    <x v="0"/>
    <n v="103.16"/>
    <s v="Animas"/>
    <s v="Pre-event"/>
    <d v="2015-07-24T00:00:00"/>
    <s v="Muscle Plug"/>
    <x v="1"/>
    <n v="6"/>
    <n v="0.38815486754749229"/>
    <n v="8.5781897061723539E-2"/>
    <n v="3.6624378272968284E-3"/>
    <n v="0.54010824075899999"/>
    <n v="4.6873288196498603E-3"/>
    <n v="0.14390104954096275"/>
    <n v="0.1744670128618068"/>
    <n v="0.55856832971800419"/>
    <m/>
  </r>
</pivotCacheRecords>
</file>

<file path=xl/pivotCache/pivotCacheRecords2.xml><?xml version="1.0" encoding="utf-8"?>
<pivotCacheRecords xmlns="http://schemas.openxmlformats.org/spreadsheetml/2006/main" xmlns:r="http://schemas.openxmlformats.org/officeDocument/2006/relationships" count="25">
  <r>
    <s v="A73"/>
    <x v="0"/>
    <n v="20.5"/>
    <n v="0.20499999999999999"/>
  </r>
  <r>
    <s v="A75D"/>
    <x v="1"/>
    <n v="22.399999618530298"/>
    <n v="0.22399999618530297"/>
  </r>
  <r>
    <s v="32nd St Bridge"/>
    <x v="1"/>
    <n v="22.299999237060501"/>
    <n v="0.222999992370605"/>
  </r>
  <r>
    <s v="9426"/>
    <x v="1"/>
    <n v="20.600000381469702"/>
    <n v="0.20600000381469702"/>
  </r>
  <r>
    <s v="Bakers Bridge"/>
    <x v="0"/>
    <n v="22.5"/>
    <n v="0.22500000000000001"/>
  </r>
  <r>
    <s v="AR2-7a"/>
    <x v="1"/>
    <n v="22.899999618530298"/>
    <n v="0.22899999618530298"/>
  </r>
  <r>
    <s v="AR19-3"/>
    <x v="0"/>
    <n v="26.700000762939499"/>
    <n v="0.26700000762939502"/>
  </r>
  <r>
    <s v="AR7-2"/>
    <x v="1"/>
    <n v="19.899999618530298"/>
    <n v="0.19899999618530298"/>
  </r>
  <r>
    <s v="GKM05"/>
    <x v="1"/>
    <n v="23.299999237060501"/>
    <n v="0.23299999237060501"/>
  </r>
  <r>
    <s v="Animas_RotaryPark"/>
    <x v="1"/>
    <n v="22.299999237060501"/>
    <n v="0.222999992370605"/>
  </r>
  <r>
    <s v="SJSR"/>
    <x v="2"/>
    <n v="28.100000381469702"/>
    <n v="0.28100000381469703"/>
  </r>
  <r>
    <s v="SJ4C"/>
    <x v="3"/>
    <n v="25.100000381469702"/>
    <n v="0.251000003814697"/>
  </r>
  <r>
    <s v="SJMC"/>
    <x v="3"/>
    <n v="24.600000381469702"/>
    <n v="0.24600000381469703"/>
  </r>
  <r>
    <s v="SJBB"/>
    <x v="3"/>
    <n v="21.799999237060501"/>
    <n v="0.21799999237060499"/>
  </r>
  <r>
    <s v="SJMH"/>
    <x v="3"/>
    <n v="21.799999237060501"/>
    <n v="0.21799999237060499"/>
  </r>
  <r>
    <s v="SJFP"/>
    <x v="3"/>
    <n v="28.100000381469702"/>
    <n v="0.28100000381469703"/>
  </r>
  <r>
    <s v="SJLP"/>
    <x v="4"/>
    <n v="26.299999237060501"/>
    <n v="0.26299999237060501"/>
  </r>
  <r>
    <s v="SJAR_FT_041817"/>
    <x v="4"/>
    <n v="22.7"/>
    <n v="0.22699999999999998"/>
  </r>
  <r>
    <s v="SJAR_FT_041817"/>
    <x v="4"/>
    <n v="22.4"/>
    <n v="0.22399999999999998"/>
  </r>
  <r>
    <s v="LVW-020_FT_041817"/>
    <x v="2"/>
    <n v="27.8"/>
    <n v="0.27800000000000002"/>
  </r>
  <r>
    <s v="ADW-021_FT_041917"/>
    <x v="1"/>
    <n v="26.6"/>
    <n v="0.26600000000000001"/>
  </r>
  <r>
    <s v="ADW-022_FT_041917"/>
    <x v="1"/>
    <n v="24.1"/>
    <n v="0.24100000000000002"/>
  </r>
  <r>
    <s v="ADW-010_FT_041917"/>
    <x v="0"/>
    <n v="20.2"/>
    <n v="0.20199999999999999"/>
  </r>
  <r>
    <s v="FW-012_FT_042017"/>
    <x v="2"/>
    <n v="25"/>
    <n v="0.25"/>
  </r>
  <r>
    <s v="FW-040_FT_042017"/>
    <x v="1"/>
    <n v="25"/>
    <n v="0.25"/>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D00-000000000000}" name="PivotTable1" cacheId="40" dataOnRows="1"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7">
  <location ref="A23:E33" firstHeaderRow="1" firstDataRow="2" firstDataCol="1" rowPageCount="2" colPageCount="1"/>
  <pivotFields count="18">
    <pivotField axis="axisCol" multipleItemSelectionAllowed="1" showAll="0">
      <items count="6">
        <item m="1" x="3"/>
        <item x="0"/>
        <item x="1"/>
        <item m="1" x="4"/>
        <item x="2"/>
        <item t="default"/>
      </items>
    </pivotField>
    <pivotField axis="axisPage" showAll="0">
      <items count="6">
        <item x="0"/>
        <item x="2"/>
        <item x="1"/>
        <item x="3"/>
        <item m="1" x="4"/>
        <item t="default"/>
      </items>
    </pivotField>
    <pivotField showAll="0"/>
    <pivotField showAll="0"/>
    <pivotField showAll="0"/>
    <pivotField numFmtId="14" showAll="0"/>
    <pivotField showAll="0"/>
    <pivotField axis="axisPage" multipleItemSelectionAllowed="1" showAll="0">
      <items count="7">
        <item h="1" x="2"/>
        <item x="1"/>
        <item h="1" x="3"/>
        <item x="0"/>
        <item h="1" x="4"/>
        <item h="1" x="5"/>
        <item t="default"/>
      </items>
    </pivotField>
    <pivotField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s>
  <rowFields count="1">
    <field x="-2"/>
  </rowFields>
  <rowItems count="9">
    <i>
      <x/>
    </i>
    <i i="1">
      <x v="1"/>
    </i>
    <i i="2">
      <x v="2"/>
    </i>
    <i i="3">
      <x v="3"/>
    </i>
    <i i="4">
      <x v="4"/>
    </i>
    <i i="5">
      <x v="5"/>
    </i>
    <i i="6">
      <x v="6"/>
    </i>
    <i i="7">
      <x v="7"/>
    </i>
    <i i="8">
      <x v="8"/>
    </i>
  </rowItems>
  <colFields count="1">
    <field x="0"/>
  </colFields>
  <colItems count="4">
    <i>
      <x v="1"/>
    </i>
    <i>
      <x v="2"/>
    </i>
    <i>
      <x v="4"/>
    </i>
    <i t="grand">
      <x/>
    </i>
  </colItems>
  <pageFields count="2">
    <pageField fld="1" hier="-1"/>
    <pageField fld="7" hier="-1"/>
  </pageFields>
  <dataFields count="9">
    <dataField name="Average of Aluminum" fld="9" subtotal="average" baseField="1" baseItem="1"/>
    <dataField name="Average of Cadmium" fld="11" subtotal="average" baseField="0" baseItem="1"/>
    <dataField name="Average of Copper" fld="12" subtotal="average" baseField="0" baseItem="1"/>
    <dataField name="Average of Lead" fld="13" subtotal="average" baseField="0" baseItem="1"/>
    <dataField name="Average of Mercury" fld="14" subtotal="average" baseField="0" baseItem="1"/>
    <dataField name="Average of Manganese" fld="15" subtotal="average" baseField="0" baseItem="1"/>
    <dataField name="Average of Selenium" fld="16" subtotal="average" baseField="0" baseItem="1"/>
    <dataField name="Average of Zinc" fld="17" subtotal="average" baseField="0" baseItem="1"/>
    <dataField name="Average of Arsenic" fld="10" subtotal="average" baseField="0" baseItem="2"/>
  </dataFields>
  <formats count="11">
    <format dxfId="17">
      <pivotArea outline="0" collapsedLevelsAreSubtotals="1" fieldPosition="0"/>
    </format>
    <format dxfId="16">
      <pivotArea outline="0" collapsedLevelsAreSubtotals="1" fieldPosition="0"/>
    </format>
    <format dxfId="15">
      <pivotArea outline="0" collapsedLevelsAreSubtotals="1" fieldPosition="0"/>
    </format>
    <format dxfId="14">
      <pivotArea outline="0" collapsedLevelsAreSubtotals="1" fieldPosition="0"/>
    </format>
    <format dxfId="13">
      <pivotArea outline="0" collapsedLevelsAreSubtotals="1" fieldPosition="0"/>
    </format>
    <format dxfId="12">
      <pivotArea outline="0" collapsedLevelsAreSubtotals="1" fieldPosition="0"/>
    </format>
    <format dxfId="11">
      <pivotArea field="0" type="button" dataOnly="0" labelOnly="1" outline="0" axis="axisCol" fieldPosition="0"/>
    </format>
    <format dxfId="3">
      <pivotArea dataOnly="0" labelOnly="1" fieldPosition="0">
        <references count="1">
          <reference field="0" count="0"/>
        </references>
      </pivotArea>
    </format>
    <format dxfId="2">
      <pivotArea dataOnly="0" labelOnly="1" grandCol="1" outline="0" fieldPosition="0"/>
    </format>
    <format dxfId="1">
      <pivotArea dataOnly="0" labelOnly="1" fieldPosition="0">
        <references count="1">
          <reference field="0" count="0"/>
        </references>
      </pivotArea>
    </format>
    <format dxfId="0">
      <pivotArea dataOnly="0" labelOnly="1" grandCol="1"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00000000-0007-0000-1200-000000000000}" name="PivotTable1" cacheId="41"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E4:G10" firstHeaderRow="0" firstDataRow="1" firstDataCol="1"/>
  <pivotFields count="4">
    <pivotField showAll="0"/>
    <pivotField axis="axisRow" showAll="0">
      <items count="6">
        <item x="1"/>
        <item x="3"/>
        <item x="4"/>
        <item x="2"/>
        <item x="0"/>
        <item t="default"/>
      </items>
    </pivotField>
    <pivotField dataField="1" showAll="0"/>
    <pivotField dataField="1" showAll="0" defaultSubtotal="0"/>
  </pivotFields>
  <rowFields count="1">
    <field x="1"/>
  </rowFields>
  <rowItems count="6">
    <i>
      <x/>
    </i>
    <i>
      <x v="1"/>
    </i>
    <i>
      <x v="2"/>
    </i>
    <i>
      <x v="3"/>
    </i>
    <i>
      <x v="4"/>
    </i>
    <i t="grand">
      <x/>
    </i>
  </rowItems>
  <colFields count="1">
    <field x="-2"/>
  </colFields>
  <colItems count="2">
    <i>
      <x/>
    </i>
    <i i="1">
      <x v="1"/>
    </i>
  </colItems>
  <dataFields count="2">
    <dataField name="Average of Percent Solids" fld="2" subtotal="average" baseField="1" baseItem="1"/>
    <dataField name="Average of Proportion Solids" fld="3" subtotal="average" baseField="1" baseItem="0"/>
  </dataFields>
  <formats count="7">
    <format dxfId="10">
      <pivotArea outline="0" collapsedLevelsAreSubtotals="1" fieldPosition="0"/>
    </format>
    <format dxfId="9">
      <pivotArea outline="0" collapsedLevelsAreSubtotals="1" fieldPosition="0"/>
    </format>
    <format dxfId="8">
      <pivotArea outline="0" collapsedLevelsAreSubtotals="1" fieldPosition="0"/>
    </format>
    <format dxfId="7">
      <pivotArea outline="0" collapsedLevelsAreSubtotals="1" fieldPosition="0"/>
    </format>
    <format dxfId="6">
      <pivotArea outline="0" collapsedLevelsAreSubtotals="1" fieldPosition="0"/>
    </format>
    <format dxfId="5">
      <pivotArea outline="0" collapsedLevelsAreSubtotals="1" fieldPosition="0"/>
    </format>
    <format dxfId="4">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ivotTable" Target="../pivotTables/pivot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3A7DD1-DF4C-4EE6-9CCB-74480D50E4CB}">
  <dimension ref="A1:B14"/>
  <sheetViews>
    <sheetView tabSelected="1" workbookViewId="0">
      <selection activeCell="M15" sqref="M15"/>
    </sheetView>
  </sheetViews>
  <sheetFormatPr defaultRowHeight="12.75" x14ac:dyDescent="0.2"/>
  <sheetData>
    <row r="1" spans="1:2" ht="17.25" customHeight="1" x14ac:dyDescent="0.2">
      <c r="A1" s="122" t="s">
        <v>226</v>
      </c>
    </row>
    <row r="2" spans="1:2" x14ac:dyDescent="0.2">
      <c r="A2" s="122" t="s">
        <v>229</v>
      </c>
    </row>
    <row r="3" spans="1:2" x14ac:dyDescent="0.2">
      <c r="A3" s="121"/>
    </row>
    <row r="4" spans="1:2" x14ac:dyDescent="0.2">
      <c r="A4" s="121" t="s">
        <v>227</v>
      </c>
    </row>
    <row r="5" spans="1:2" x14ac:dyDescent="0.2">
      <c r="A5" s="121"/>
    </row>
    <row r="6" spans="1:2" x14ac:dyDescent="0.2">
      <c r="A6" s="121" t="s">
        <v>224</v>
      </c>
    </row>
    <row r="7" spans="1:2" x14ac:dyDescent="0.2">
      <c r="A7" s="121"/>
      <c r="B7" t="s">
        <v>225</v>
      </c>
    </row>
    <row r="8" spans="1:2" x14ac:dyDescent="0.2">
      <c r="A8" s="121"/>
    </row>
    <row r="9" spans="1:2" x14ac:dyDescent="0.2">
      <c r="A9" s="121"/>
    </row>
    <row r="10" spans="1:2" x14ac:dyDescent="0.2">
      <c r="A10" t="s">
        <v>220</v>
      </c>
    </row>
    <row r="11" spans="1:2" x14ac:dyDescent="0.2">
      <c r="B11" t="s">
        <v>221</v>
      </c>
    </row>
    <row r="12" spans="1:2" x14ac:dyDescent="0.2">
      <c r="B12" t="s">
        <v>222</v>
      </c>
    </row>
    <row r="13" spans="1:2" x14ac:dyDescent="0.2">
      <c r="B13" t="s">
        <v>228</v>
      </c>
    </row>
    <row r="14" spans="1:2" x14ac:dyDescent="0.2">
      <c r="B14" t="s">
        <v>223</v>
      </c>
    </row>
  </sheetData>
  <sheetProtection algorithmName="SHA-512" hashValue="6fEQ0bcDXfGqEdfD+q1aLXOw43M8tCrVZNNBuOHzDWUDChhTkUDGI9MVYsrkj7EeN/fLjJZhmsoZJ2AanbM+kw==" saltValue="ZWsE8MEJjU2pE15BJWnv8g==" spinCount="100000"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T134"/>
  <sheetViews>
    <sheetView workbookViewId="0">
      <selection activeCell="J28" sqref="J28"/>
    </sheetView>
  </sheetViews>
  <sheetFormatPr defaultRowHeight="12.75" x14ac:dyDescent="0.2"/>
  <cols>
    <col min="1" max="1" width="18.85546875" customWidth="1"/>
    <col min="2" max="2" width="21.28515625" customWidth="1"/>
    <col min="3" max="3" width="13.140625" customWidth="1"/>
    <col min="4" max="4" width="12.85546875" customWidth="1"/>
    <col min="5" max="5" width="13" customWidth="1"/>
    <col min="6" max="6" width="10" customWidth="1"/>
    <col min="7" max="7" width="12" customWidth="1"/>
    <col min="8" max="8" width="20.7109375" customWidth="1"/>
    <col min="9" max="9" width="12" customWidth="1"/>
    <col min="10" max="10" width="14.5703125" customWidth="1"/>
    <col min="11" max="11" width="13.140625" customWidth="1"/>
    <col min="12" max="12" width="15.42578125" customWidth="1"/>
    <col min="13" max="13" width="12" customWidth="1"/>
    <col min="14" max="14" width="15.7109375" customWidth="1"/>
    <col min="15" max="15" width="16.28515625" customWidth="1"/>
    <col min="16" max="16" width="16" customWidth="1"/>
    <col min="17" max="17" width="12" customWidth="1"/>
    <col min="18" max="18" width="17.42578125" customWidth="1"/>
    <col min="19" max="19" width="30.42578125" customWidth="1"/>
    <col min="20" max="20" width="21.140625" bestFit="1" customWidth="1"/>
    <col min="21" max="21" width="12" bestFit="1" customWidth="1"/>
    <col min="22" max="22" width="14.5703125" bestFit="1" customWidth="1"/>
    <col min="23" max="23" width="30.42578125" customWidth="1"/>
    <col min="24" max="24" width="21.140625" customWidth="1"/>
    <col min="25" max="25" width="12" bestFit="1" customWidth="1"/>
    <col min="26" max="26" width="14.5703125" bestFit="1" customWidth="1"/>
    <col min="27" max="27" width="30.42578125" bestFit="1" customWidth="1"/>
    <col min="28" max="28" width="21.140625" bestFit="1" customWidth="1"/>
    <col min="29" max="29" width="12" bestFit="1" customWidth="1"/>
    <col min="30" max="30" width="14.5703125" bestFit="1" customWidth="1"/>
    <col min="31" max="31" width="30.42578125" bestFit="1" customWidth="1"/>
    <col min="32" max="32" width="21.140625" bestFit="1" customWidth="1"/>
    <col min="33" max="33" width="12" bestFit="1" customWidth="1"/>
    <col min="34" max="34" width="14.5703125" bestFit="1" customWidth="1"/>
    <col min="35" max="35" width="30.42578125" bestFit="1" customWidth="1"/>
    <col min="36" max="36" width="21.140625" bestFit="1" customWidth="1"/>
    <col min="37" max="37" width="12" bestFit="1" customWidth="1"/>
    <col min="38" max="38" width="22.7109375" bestFit="1" customWidth="1"/>
    <col min="39" max="39" width="20.140625" customWidth="1"/>
    <col min="40" max="40" width="22" bestFit="1" customWidth="1"/>
    <col min="41" max="41" width="20.140625" bestFit="1" customWidth="1"/>
    <col min="42" max="42" width="21.85546875" bestFit="1" customWidth="1"/>
    <col min="43" max="43" width="18.140625" bestFit="1" customWidth="1"/>
    <col min="44" max="44" width="23.42578125" bestFit="1" customWidth="1"/>
    <col min="45" max="45" width="21" bestFit="1" customWidth="1"/>
    <col min="46" max="46" width="17.42578125" bestFit="1" customWidth="1"/>
  </cols>
  <sheetData>
    <row r="1" spans="1:43" ht="28.5" customHeight="1" x14ac:dyDescent="0.3">
      <c r="A1" s="1" t="s">
        <v>211</v>
      </c>
      <c r="I1" s="2" t="s">
        <v>30</v>
      </c>
      <c r="L1" s="82" t="s">
        <v>190</v>
      </c>
      <c r="M1" s="81"/>
    </row>
    <row r="2" spans="1:43" ht="28.5" customHeight="1" x14ac:dyDescent="0.2">
      <c r="A2" s="23"/>
      <c r="B2" s="22"/>
      <c r="C2" s="22"/>
      <c r="D2" s="22"/>
      <c r="E2" s="22"/>
      <c r="F2" s="22"/>
      <c r="G2" s="22"/>
      <c r="H2" s="22"/>
      <c r="I2" s="23"/>
      <c r="J2" s="94" t="s">
        <v>133</v>
      </c>
      <c r="K2" s="94"/>
      <c r="L2" s="94"/>
      <c r="M2" s="94"/>
      <c r="N2" s="94"/>
      <c r="O2" s="94"/>
      <c r="P2" s="94"/>
      <c r="Q2" s="94"/>
      <c r="R2" s="94"/>
    </row>
    <row r="3" spans="1:43" s="3" customFormat="1" ht="25.5" x14ac:dyDescent="0.2">
      <c r="A3" s="24" t="s">
        <v>0</v>
      </c>
      <c r="B3" s="24" t="s">
        <v>1</v>
      </c>
      <c r="C3" s="24" t="s">
        <v>31</v>
      </c>
      <c r="D3" s="24" t="s">
        <v>32</v>
      </c>
      <c r="E3" s="24" t="s">
        <v>33</v>
      </c>
      <c r="F3" s="24" t="s">
        <v>34</v>
      </c>
      <c r="G3" s="24" t="s">
        <v>35</v>
      </c>
      <c r="H3" s="24" t="s">
        <v>36</v>
      </c>
      <c r="I3" s="24" t="s">
        <v>37</v>
      </c>
      <c r="J3" s="24" t="s">
        <v>2</v>
      </c>
      <c r="K3" s="24" t="s">
        <v>3</v>
      </c>
      <c r="L3" s="24" t="s">
        <v>4</v>
      </c>
      <c r="M3" s="24" t="s">
        <v>5</v>
      </c>
      <c r="N3" s="24" t="s">
        <v>6</v>
      </c>
      <c r="O3" s="24" t="s">
        <v>8</v>
      </c>
      <c r="P3" s="24" t="s">
        <v>7</v>
      </c>
      <c r="Q3" s="24" t="s">
        <v>9</v>
      </c>
      <c r="R3" s="24" t="s">
        <v>10</v>
      </c>
      <c r="T3"/>
      <c r="U3"/>
      <c r="V3"/>
      <c r="W3"/>
      <c r="X3"/>
      <c r="Y3"/>
      <c r="Z3"/>
      <c r="AA3"/>
      <c r="AB3"/>
      <c r="AC3"/>
      <c r="AD3"/>
      <c r="AE3"/>
      <c r="AF3"/>
      <c r="AG3"/>
      <c r="AH3"/>
      <c r="AI3"/>
      <c r="AJ3"/>
      <c r="AK3"/>
      <c r="AL3"/>
      <c r="AM3"/>
      <c r="AN3"/>
      <c r="AO3"/>
      <c r="AP3"/>
      <c r="AQ3"/>
    </row>
    <row r="4" spans="1:43" s="46" customFormat="1" ht="25.5" customHeight="1" x14ac:dyDescent="0.2">
      <c r="A4" s="6" t="s">
        <v>126</v>
      </c>
      <c r="B4" s="6" t="s">
        <v>51</v>
      </c>
      <c r="C4" s="7">
        <v>103.16</v>
      </c>
      <c r="D4" s="7" t="s">
        <v>44</v>
      </c>
      <c r="E4" s="7" t="s">
        <v>41</v>
      </c>
      <c r="F4" s="8">
        <v>42676</v>
      </c>
      <c r="G4" s="6" t="s">
        <v>42</v>
      </c>
      <c r="H4" s="6" t="s">
        <v>45</v>
      </c>
      <c r="I4" s="6">
        <v>2</v>
      </c>
      <c r="J4" s="47">
        <v>0.56255625562556255</v>
      </c>
      <c r="K4" s="7">
        <v>0.44171917191719173</v>
      </c>
      <c r="L4" s="47">
        <v>5.6255625562556255E-3</v>
      </c>
      <c r="M4" s="47">
        <v>0.43195319531953197</v>
      </c>
      <c r="N4" s="47">
        <v>1.2353735373537353E-2</v>
      </c>
      <c r="O4" s="47">
        <v>1.1003600360036003E-2</v>
      </c>
      <c r="P4" s="47">
        <v>0.43991899189918993</v>
      </c>
      <c r="Q4" s="47">
        <v>0.23132313231323134</v>
      </c>
      <c r="R4" s="47">
        <v>7.3881638163816383</v>
      </c>
      <c r="S4" s="47"/>
      <c r="T4"/>
      <c r="U4"/>
      <c r="V4"/>
      <c r="W4"/>
      <c r="X4"/>
      <c r="Y4"/>
      <c r="Z4"/>
      <c r="AA4"/>
      <c r="AB4"/>
      <c r="AC4"/>
      <c r="AD4"/>
      <c r="AE4"/>
      <c r="AF4"/>
      <c r="AG4"/>
      <c r="AH4"/>
      <c r="AI4"/>
      <c r="AJ4"/>
      <c r="AK4"/>
      <c r="AL4"/>
      <c r="AM4"/>
      <c r="AN4"/>
      <c r="AO4"/>
      <c r="AP4"/>
      <c r="AQ4"/>
    </row>
    <row r="5" spans="1:43" s="46" customFormat="1" ht="13.5" customHeight="1" x14ac:dyDescent="0.2">
      <c r="A5" s="6" t="s">
        <v>126</v>
      </c>
      <c r="B5" s="6" t="s">
        <v>52</v>
      </c>
      <c r="C5" s="7">
        <v>123</v>
      </c>
      <c r="D5" s="7" t="s">
        <v>44</v>
      </c>
      <c r="E5" s="7" t="s">
        <v>41</v>
      </c>
      <c r="F5" s="8">
        <v>42676</v>
      </c>
      <c r="G5" s="6" t="s">
        <v>42</v>
      </c>
      <c r="H5" s="6" t="s">
        <v>46</v>
      </c>
      <c r="I5" s="6">
        <v>2</v>
      </c>
      <c r="J5" s="47">
        <v>0.43485230135104191</v>
      </c>
      <c r="K5" s="7">
        <v>0.65099610716739187</v>
      </c>
      <c r="L5" s="47">
        <v>5.7247538355850698E-3</v>
      </c>
      <c r="M5" s="47">
        <v>0.58461186168994728</v>
      </c>
      <c r="N5" s="47">
        <v>5.7247538355850698E-3</v>
      </c>
      <c r="O5" s="47">
        <v>0.19752690634302725</v>
      </c>
      <c r="P5" s="47">
        <v>0.32402106709411493</v>
      </c>
      <c r="Q5" s="47">
        <v>0.47080375543851616</v>
      </c>
      <c r="R5" s="47">
        <v>6.7389512250973205</v>
      </c>
      <c r="S5" s="47"/>
      <c r="T5"/>
      <c r="U5"/>
      <c r="V5"/>
      <c r="W5"/>
      <c r="X5"/>
      <c r="Y5"/>
      <c r="Z5"/>
      <c r="AA5"/>
      <c r="AB5"/>
      <c r="AC5"/>
      <c r="AD5"/>
      <c r="AE5"/>
      <c r="AF5"/>
      <c r="AG5"/>
      <c r="AH5"/>
      <c r="AI5"/>
      <c r="AJ5"/>
      <c r="AK5"/>
      <c r="AL5"/>
      <c r="AM5"/>
      <c r="AN5"/>
      <c r="AO5"/>
      <c r="AP5"/>
      <c r="AQ5"/>
    </row>
    <row r="6" spans="1:43" s="46" customFormat="1" ht="19.5" customHeight="1" x14ac:dyDescent="0.2">
      <c r="A6" s="6" t="s">
        <v>126</v>
      </c>
      <c r="B6" s="6" t="s">
        <v>15</v>
      </c>
      <c r="C6" s="7">
        <v>130.64654592000002</v>
      </c>
      <c r="D6" s="7" t="s">
        <v>44</v>
      </c>
      <c r="E6" s="7" t="s">
        <v>41</v>
      </c>
      <c r="F6" s="8">
        <v>42676</v>
      </c>
      <c r="G6" s="6" t="s">
        <v>42</v>
      </c>
      <c r="H6" s="6" t="s">
        <v>46</v>
      </c>
      <c r="I6" s="6">
        <v>1</v>
      </c>
      <c r="J6" s="51">
        <v>0.57247538355850702</v>
      </c>
      <c r="K6" s="52">
        <v>0.63018090222120449</v>
      </c>
      <c r="L6" s="51">
        <v>5.7247538355850698E-3</v>
      </c>
      <c r="M6" s="51">
        <v>0.46988779482482257</v>
      </c>
      <c r="N6" s="51">
        <v>5.7247538355850698E-3</v>
      </c>
      <c r="O6" s="51">
        <v>2.1339592397526905E-2</v>
      </c>
      <c r="P6" s="51">
        <v>0.16899473322647127</v>
      </c>
      <c r="Q6" s="51">
        <v>0.55965193496679644</v>
      </c>
      <c r="R6" s="51">
        <v>6.6214792763911152</v>
      </c>
      <c r="S6" s="47"/>
      <c r="T6"/>
      <c r="U6"/>
      <c r="V6"/>
      <c r="W6"/>
      <c r="X6"/>
      <c r="Y6"/>
      <c r="Z6"/>
      <c r="AA6"/>
      <c r="AB6"/>
      <c r="AC6"/>
      <c r="AD6"/>
      <c r="AE6"/>
      <c r="AF6"/>
      <c r="AG6"/>
      <c r="AH6"/>
      <c r="AI6"/>
      <c r="AJ6"/>
      <c r="AK6"/>
      <c r="AL6"/>
      <c r="AM6"/>
      <c r="AN6"/>
      <c r="AO6"/>
      <c r="AP6"/>
      <c r="AQ6"/>
    </row>
    <row r="7" spans="1:43" s="46" customFormat="1" ht="13.5" customHeight="1" x14ac:dyDescent="0.2">
      <c r="A7" s="6" t="s">
        <v>125</v>
      </c>
      <c r="B7" s="6" t="s">
        <v>75</v>
      </c>
      <c r="C7" s="14">
        <v>147.54</v>
      </c>
      <c r="D7" s="9" t="s">
        <v>44</v>
      </c>
      <c r="E7" s="9" t="s">
        <v>71</v>
      </c>
      <c r="F7" s="8">
        <v>42430</v>
      </c>
      <c r="G7" s="9" t="s">
        <v>67</v>
      </c>
      <c r="H7" s="10" t="s">
        <v>72</v>
      </c>
      <c r="I7" s="12">
        <v>11</v>
      </c>
      <c r="J7" s="53">
        <v>2.5</v>
      </c>
      <c r="K7" s="11">
        <v>5.5363636363636372E-2</v>
      </c>
      <c r="L7" s="53">
        <v>4.9999999999999992E-3</v>
      </c>
      <c r="M7" s="11">
        <v>0.25</v>
      </c>
      <c r="N7" s="11">
        <v>1.1999999999999999E-2</v>
      </c>
      <c r="O7" s="11"/>
      <c r="P7" s="11">
        <v>0.75000000000000011</v>
      </c>
      <c r="Q7" s="11">
        <v>4.9999999999999996E-2</v>
      </c>
      <c r="R7" s="9"/>
      <c r="S7" s="47"/>
      <c r="T7"/>
      <c r="U7"/>
      <c r="V7"/>
      <c r="W7"/>
      <c r="X7"/>
      <c r="Y7"/>
      <c r="Z7"/>
      <c r="AA7"/>
      <c r="AB7"/>
      <c r="AC7"/>
      <c r="AD7"/>
      <c r="AE7"/>
      <c r="AF7"/>
      <c r="AG7"/>
      <c r="AH7"/>
      <c r="AI7"/>
    </row>
    <row r="8" spans="1:43" s="46" customFormat="1" ht="13.5" customHeight="1" x14ac:dyDescent="0.2">
      <c r="A8" s="6" t="s">
        <v>125</v>
      </c>
      <c r="B8" s="6" t="s">
        <v>75</v>
      </c>
      <c r="C8" s="14">
        <v>147.54</v>
      </c>
      <c r="D8" s="9" t="s">
        <v>44</v>
      </c>
      <c r="E8" s="9" t="s">
        <v>71</v>
      </c>
      <c r="F8" s="8">
        <v>42430</v>
      </c>
      <c r="G8" s="9" t="s">
        <v>67</v>
      </c>
      <c r="H8" s="10" t="s">
        <v>68</v>
      </c>
      <c r="I8" s="12">
        <v>10</v>
      </c>
      <c r="J8" s="53">
        <v>2.5</v>
      </c>
      <c r="K8" s="11">
        <v>2.4999999999999998E-2</v>
      </c>
      <c r="L8" s="53">
        <v>4.9999999999999992E-3</v>
      </c>
      <c r="M8" s="11">
        <v>0.48499999999999999</v>
      </c>
      <c r="N8" s="11">
        <v>1.1999999999999999E-2</v>
      </c>
      <c r="O8" s="11">
        <v>2.9700000000000004E-2</v>
      </c>
      <c r="P8" s="11">
        <v>0.60899999999999999</v>
      </c>
      <c r="Q8" s="11">
        <v>4.9999999999999996E-2</v>
      </c>
      <c r="R8" s="9"/>
      <c r="S8" s="47"/>
      <c r="T8" s="10"/>
      <c r="U8" s="10"/>
      <c r="V8" s="10"/>
      <c r="W8" s="10"/>
      <c r="X8" s="10"/>
      <c r="Y8" s="10"/>
      <c r="Z8" s="10"/>
      <c r="AA8" s="10"/>
      <c r="AB8" s="10"/>
      <c r="AC8" s="10"/>
      <c r="AD8" s="10"/>
      <c r="AE8" s="10"/>
      <c r="AF8" s="10"/>
      <c r="AG8" s="10"/>
      <c r="AH8" s="10"/>
      <c r="AI8" s="10"/>
    </row>
    <row r="9" spans="1:43" s="46" customFormat="1" ht="13.5" customHeight="1" x14ac:dyDescent="0.2">
      <c r="A9" s="6" t="s">
        <v>125</v>
      </c>
      <c r="B9" s="6" t="s">
        <v>75</v>
      </c>
      <c r="C9" s="14">
        <v>147.54</v>
      </c>
      <c r="D9" s="9" t="s">
        <v>44</v>
      </c>
      <c r="E9" s="9" t="s">
        <v>71</v>
      </c>
      <c r="F9" s="8">
        <v>42430</v>
      </c>
      <c r="G9" s="9" t="s">
        <v>67</v>
      </c>
      <c r="H9" s="10" t="s">
        <v>62</v>
      </c>
      <c r="I9" s="12">
        <v>10</v>
      </c>
      <c r="J9" s="11">
        <v>4.1500000000000004</v>
      </c>
      <c r="K9" s="11">
        <v>3.1700000000000006E-2</v>
      </c>
      <c r="L9" s="11">
        <v>4.9999999999999992E-3</v>
      </c>
      <c r="M9" s="11">
        <v>0.25</v>
      </c>
      <c r="N9" s="11">
        <v>1.1999999999999999E-2</v>
      </c>
      <c r="O9" s="11"/>
      <c r="P9" s="11">
        <v>0.24399999999999999</v>
      </c>
      <c r="Q9" s="11">
        <v>4.9999999999999996E-2</v>
      </c>
      <c r="R9" s="9"/>
      <c r="S9" s="47"/>
      <c r="T9" s="10"/>
      <c r="U9" s="10"/>
      <c r="V9" s="10"/>
      <c r="W9" s="10"/>
      <c r="X9" s="10"/>
      <c r="Y9" s="10"/>
      <c r="Z9" s="10"/>
      <c r="AA9" s="10"/>
      <c r="AB9" s="10"/>
      <c r="AC9" s="10"/>
      <c r="AD9" s="10"/>
      <c r="AE9" s="10"/>
      <c r="AF9" s="10"/>
      <c r="AG9" s="10"/>
      <c r="AH9" s="10"/>
      <c r="AI9" s="10"/>
    </row>
    <row r="10" spans="1:43" s="46" customFormat="1" ht="13.5" customHeight="1" x14ac:dyDescent="0.2">
      <c r="A10" s="6" t="s">
        <v>125</v>
      </c>
      <c r="B10" s="6" t="s">
        <v>75</v>
      </c>
      <c r="C10" s="14">
        <v>147.54</v>
      </c>
      <c r="D10" s="9" t="s">
        <v>44</v>
      </c>
      <c r="E10" s="9" t="s">
        <v>71</v>
      </c>
      <c r="F10" s="8">
        <v>42430</v>
      </c>
      <c r="G10" s="9" t="s">
        <v>67</v>
      </c>
      <c r="H10" s="10" t="s">
        <v>64</v>
      </c>
      <c r="I10" s="12">
        <v>2</v>
      </c>
      <c r="J10" s="11">
        <v>2.5</v>
      </c>
      <c r="K10" s="11">
        <v>2.5000000000000001E-2</v>
      </c>
      <c r="L10" s="11">
        <v>5.0000000000000001E-3</v>
      </c>
      <c r="M10" s="11">
        <v>1.075</v>
      </c>
      <c r="N10" s="11">
        <v>1.2E-2</v>
      </c>
      <c r="O10" s="11">
        <v>9.1000000000000004E-3</v>
      </c>
      <c r="P10" s="11">
        <v>0.48000000000000004</v>
      </c>
      <c r="Q10" s="11">
        <v>0.05</v>
      </c>
      <c r="R10" s="9"/>
      <c r="S10" s="47"/>
      <c r="T10" s="10"/>
      <c r="U10" s="10"/>
      <c r="V10" s="10"/>
      <c r="W10" s="10"/>
      <c r="X10" s="10"/>
      <c r="Y10" s="10"/>
      <c r="Z10" s="10"/>
      <c r="AA10" s="10"/>
      <c r="AB10" s="10"/>
      <c r="AC10" s="10"/>
      <c r="AD10" s="10"/>
      <c r="AE10" s="10"/>
      <c r="AF10" s="10"/>
      <c r="AG10" s="10"/>
      <c r="AH10" s="10"/>
      <c r="AI10" s="10"/>
    </row>
    <row r="11" spans="1:43" s="46" customFormat="1" ht="13.5" customHeight="1" x14ac:dyDescent="0.2">
      <c r="A11" s="6" t="s">
        <v>125</v>
      </c>
      <c r="B11" s="6" t="s">
        <v>75</v>
      </c>
      <c r="C11" s="14">
        <v>147.54</v>
      </c>
      <c r="D11" s="9" t="s">
        <v>44</v>
      </c>
      <c r="E11" s="9" t="s">
        <v>71</v>
      </c>
      <c r="F11" s="8">
        <v>42430</v>
      </c>
      <c r="G11" s="9" t="s">
        <v>67</v>
      </c>
      <c r="H11" s="10" t="s">
        <v>73</v>
      </c>
      <c r="I11" s="12">
        <v>10</v>
      </c>
      <c r="J11" s="11">
        <v>4.45</v>
      </c>
      <c r="K11" s="11">
        <v>5.4500000000000014E-2</v>
      </c>
      <c r="L11" s="11">
        <v>4.9999999999999992E-3</v>
      </c>
      <c r="M11" s="11">
        <v>0.42499999999999999</v>
      </c>
      <c r="N11" s="11">
        <v>1.1999999999999999E-2</v>
      </c>
      <c r="O11" s="11"/>
      <c r="P11" s="11">
        <v>4.95</v>
      </c>
      <c r="Q11" s="11">
        <v>0.67199999999999993</v>
      </c>
      <c r="R11" s="9"/>
      <c r="S11" s="47"/>
      <c r="T11" s="10"/>
      <c r="U11" s="10"/>
      <c r="V11" s="10"/>
      <c r="W11" s="10"/>
      <c r="X11" s="10"/>
      <c r="Y11" s="10"/>
      <c r="Z11" s="10"/>
      <c r="AA11" s="10"/>
      <c r="AB11" s="10"/>
      <c r="AC11" s="10"/>
      <c r="AD11" s="10"/>
      <c r="AE11" s="10"/>
      <c r="AF11" s="10"/>
      <c r="AG11" s="10"/>
      <c r="AH11" s="10"/>
      <c r="AI11" s="10"/>
    </row>
    <row r="12" spans="1:43" s="46" customFormat="1" ht="13.5" customHeight="1" x14ac:dyDescent="0.2">
      <c r="A12" s="6" t="s">
        <v>125</v>
      </c>
      <c r="B12" s="6" t="s">
        <v>75</v>
      </c>
      <c r="C12" s="14">
        <v>147.54</v>
      </c>
      <c r="D12" s="9" t="s">
        <v>44</v>
      </c>
      <c r="E12" s="9" t="s">
        <v>71</v>
      </c>
      <c r="F12" s="8">
        <v>42430</v>
      </c>
      <c r="G12" s="9" t="s">
        <v>67</v>
      </c>
      <c r="H12" s="10" t="s">
        <v>76</v>
      </c>
      <c r="I12" s="12">
        <v>1</v>
      </c>
      <c r="J12" s="11">
        <v>2.5</v>
      </c>
      <c r="K12" s="11">
        <v>2.5000000000000001E-2</v>
      </c>
      <c r="L12" s="11">
        <v>5.0000000000000001E-3</v>
      </c>
      <c r="M12" s="11">
        <v>0.25</v>
      </c>
      <c r="N12" s="11">
        <v>1.2E-2</v>
      </c>
      <c r="O12" s="11"/>
      <c r="P12" s="11">
        <v>1.5</v>
      </c>
      <c r="Q12" s="11">
        <v>0.05</v>
      </c>
      <c r="R12" s="9"/>
      <c r="S12" s="47"/>
      <c r="T12" s="10"/>
      <c r="U12" s="10"/>
      <c r="V12" s="10"/>
      <c r="W12" s="10"/>
      <c r="X12" s="10"/>
      <c r="Y12" s="10"/>
      <c r="Z12" s="10"/>
      <c r="AA12" s="10"/>
      <c r="AB12" s="10"/>
      <c r="AC12" s="10"/>
      <c r="AD12" s="10"/>
      <c r="AE12" s="10"/>
      <c r="AF12" s="10"/>
      <c r="AG12" s="10"/>
      <c r="AH12" s="10"/>
      <c r="AI12" s="10"/>
    </row>
    <row r="13" spans="1:43" s="46" customFormat="1" ht="13.5" customHeight="1" x14ac:dyDescent="0.2">
      <c r="A13" s="9" t="s">
        <v>146</v>
      </c>
      <c r="B13" s="9" t="s">
        <v>51</v>
      </c>
      <c r="C13" s="6">
        <v>103.16</v>
      </c>
      <c r="D13" s="9" t="s">
        <v>44</v>
      </c>
      <c r="E13" s="9" t="s">
        <v>59</v>
      </c>
      <c r="F13" s="5">
        <v>42209</v>
      </c>
      <c r="G13" s="6" t="s">
        <v>67</v>
      </c>
      <c r="H13" s="10" t="s">
        <v>64</v>
      </c>
      <c r="I13" s="17">
        <v>5</v>
      </c>
      <c r="J13" s="18">
        <v>0.36957111425901928</v>
      </c>
      <c r="K13" s="18">
        <v>9.2528406522197792E-2</v>
      </c>
      <c r="L13" s="18">
        <v>3.1809276952289097E-3</v>
      </c>
      <c r="M13" s="18">
        <v>0.92407848337804033</v>
      </c>
      <c r="N13" s="18">
        <v>2.5913981735435066E-2</v>
      </c>
      <c r="O13" s="18">
        <v>1.7619578649145543E-2</v>
      </c>
      <c r="P13" s="18">
        <v>0.43527532475360919</v>
      </c>
      <c r="Q13" s="18">
        <v>0.41170619970463251</v>
      </c>
      <c r="R13" s="18">
        <v>34.25</v>
      </c>
      <c r="S13" s="47"/>
      <c r="T13"/>
      <c r="U13"/>
      <c r="V13"/>
      <c r="W13"/>
      <c r="X13"/>
      <c r="Y13"/>
      <c r="Z13"/>
      <c r="AA13"/>
      <c r="AB13"/>
      <c r="AC13"/>
      <c r="AD13"/>
      <c r="AE13"/>
      <c r="AF13"/>
      <c r="AG13"/>
      <c r="AH13"/>
      <c r="AI13"/>
      <c r="AJ13"/>
    </row>
    <row r="14" spans="1:43" s="46" customFormat="1" ht="13.5" customHeight="1" x14ac:dyDescent="0.2">
      <c r="A14" s="9" t="s">
        <v>146</v>
      </c>
      <c r="B14" s="15" t="s">
        <v>51</v>
      </c>
      <c r="C14" s="46">
        <v>103.16</v>
      </c>
      <c r="D14" s="15" t="s">
        <v>44</v>
      </c>
      <c r="E14" s="15" t="s">
        <v>59</v>
      </c>
      <c r="F14" s="5">
        <v>42209</v>
      </c>
      <c r="G14" s="46" t="s">
        <v>67</v>
      </c>
      <c r="H14" s="16" t="s">
        <v>62</v>
      </c>
      <c r="I14" s="17">
        <v>3</v>
      </c>
      <c r="J14" s="18">
        <v>0.39330467392298546</v>
      </c>
      <c r="K14" s="18">
        <v>0.10549102106771548</v>
      </c>
      <c r="L14" s="18">
        <v>3.9193268087441687E-3</v>
      </c>
      <c r="M14" s="18">
        <v>0.94667520351230217</v>
      </c>
      <c r="N14" s="18">
        <v>8.9941766517271874E-3</v>
      </c>
      <c r="O14" s="18">
        <v>7.651147900850637E-2</v>
      </c>
      <c r="P14" s="18">
        <v>0.52715021799445105</v>
      </c>
      <c r="Q14" s="18">
        <v>0.26083112290008842</v>
      </c>
      <c r="R14" s="10"/>
      <c r="S14" s="47"/>
      <c r="T14"/>
      <c r="U14"/>
      <c r="V14"/>
      <c r="W14"/>
      <c r="X14"/>
      <c r="Y14"/>
      <c r="Z14"/>
      <c r="AA14"/>
      <c r="AB14"/>
      <c r="AC14"/>
      <c r="AD14"/>
      <c r="AE14"/>
      <c r="AF14"/>
      <c r="AG14"/>
      <c r="AH14"/>
      <c r="AI14"/>
      <c r="AJ14"/>
    </row>
    <row r="15" spans="1:43" x14ac:dyDescent="0.2">
      <c r="A15" s="9" t="s">
        <v>146</v>
      </c>
      <c r="B15" s="15" t="s">
        <v>51</v>
      </c>
      <c r="C15" s="46">
        <v>103.16</v>
      </c>
      <c r="D15" s="15" t="s">
        <v>44</v>
      </c>
      <c r="E15" s="15" t="s">
        <v>59</v>
      </c>
      <c r="F15" s="5">
        <v>42209</v>
      </c>
      <c r="G15" s="46" t="s">
        <v>67</v>
      </c>
      <c r="H15" s="16" t="s">
        <v>68</v>
      </c>
      <c r="I15" s="17">
        <v>6</v>
      </c>
      <c r="J15" s="18">
        <v>0.38815486754749229</v>
      </c>
      <c r="K15" s="18">
        <v>8.5781897061723539E-2</v>
      </c>
      <c r="L15" s="18">
        <v>3.6624378272968284E-3</v>
      </c>
      <c r="M15" s="18">
        <v>0.54010824075899999</v>
      </c>
      <c r="N15" s="18">
        <v>4.6873288196498603E-3</v>
      </c>
      <c r="O15" s="18">
        <v>0.14390104954096275</v>
      </c>
      <c r="P15" s="18">
        <v>0.1744670128618068</v>
      </c>
      <c r="Q15" s="18">
        <v>0.55856832971800419</v>
      </c>
      <c r="R15" s="10"/>
      <c r="S15" s="47"/>
      <c r="T15" s="10"/>
      <c r="U15" s="10"/>
      <c r="V15" s="10"/>
      <c r="W15" s="10"/>
      <c r="X15" s="10"/>
      <c r="Y15" s="10"/>
      <c r="Z15" s="10"/>
      <c r="AA15" s="10"/>
      <c r="AB15" s="10"/>
      <c r="AC15" s="10"/>
      <c r="AD15" s="10"/>
      <c r="AE15" s="10"/>
      <c r="AF15" s="10"/>
      <c r="AG15" s="10"/>
      <c r="AH15" s="10"/>
      <c r="AI15" s="10"/>
    </row>
    <row r="16" spans="1:43" x14ac:dyDescent="0.2">
      <c r="A16" s="9" t="s">
        <v>186</v>
      </c>
      <c r="B16" s="15" t="s">
        <v>187</v>
      </c>
      <c r="C16" s="64">
        <v>98</v>
      </c>
      <c r="D16" s="15" t="s">
        <v>44</v>
      </c>
      <c r="E16" s="15" t="s">
        <v>71</v>
      </c>
      <c r="F16" s="5">
        <v>42447</v>
      </c>
      <c r="G16" s="64" t="s">
        <v>189</v>
      </c>
      <c r="H16" s="16" t="s">
        <v>46</v>
      </c>
      <c r="I16" s="90">
        <v>5</v>
      </c>
      <c r="J16" s="18">
        <v>9.2200000000000006</v>
      </c>
      <c r="K16" s="18">
        <v>9.6000000000000002E-2</v>
      </c>
      <c r="L16" s="53">
        <v>1.7999999999999999E-2</v>
      </c>
      <c r="M16" s="53">
        <v>1.5</v>
      </c>
      <c r="N16" s="53">
        <v>0.19</v>
      </c>
      <c r="O16" s="18">
        <v>0.11600000000000001</v>
      </c>
      <c r="P16" s="53">
        <v>1</v>
      </c>
      <c r="Q16" s="53">
        <v>1.1000000000000001</v>
      </c>
      <c r="R16" s="83">
        <v>9</v>
      </c>
      <c r="S16" s="47"/>
      <c r="T16" s="10"/>
      <c r="U16" s="10"/>
      <c r="V16" s="10"/>
      <c r="W16" s="10"/>
      <c r="X16" s="10"/>
      <c r="Y16" s="10"/>
      <c r="Z16" s="10"/>
      <c r="AA16" s="10"/>
      <c r="AB16" s="10"/>
      <c r="AC16" s="10"/>
      <c r="AD16" s="10"/>
      <c r="AE16" s="10"/>
      <c r="AF16" s="10"/>
      <c r="AG16" s="10"/>
      <c r="AH16" s="10"/>
      <c r="AI16" s="10"/>
    </row>
    <row r="17" spans="1:46" x14ac:dyDescent="0.2">
      <c r="A17" s="9" t="s">
        <v>186</v>
      </c>
      <c r="B17" s="15" t="s">
        <v>187</v>
      </c>
      <c r="C17" s="64">
        <v>98</v>
      </c>
      <c r="D17" s="15" t="s">
        <v>44</v>
      </c>
      <c r="E17" s="15" t="s">
        <v>71</v>
      </c>
      <c r="F17" s="5">
        <v>42447</v>
      </c>
      <c r="G17" s="64" t="s">
        <v>189</v>
      </c>
      <c r="H17" s="16" t="s">
        <v>45</v>
      </c>
      <c r="I17" s="90">
        <v>5</v>
      </c>
      <c r="J17" s="18">
        <v>8.58</v>
      </c>
      <c r="K17" s="53">
        <v>6.6000000000000003E-2</v>
      </c>
      <c r="L17" s="53">
        <v>1.7999999999999999E-2</v>
      </c>
      <c r="M17" s="53">
        <v>1.6</v>
      </c>
      <c r="N17" s="53">
        <v>0.19</v>
      </c>
      <c r="O17" s="53">
        <v>2.5999999999999999E-2</v>
      </c>
      <c r="P17" s="53">
        <v>1.1000000000000001</v>
      </c>
      <c r="Q17" s="53">
        <v>1.2</v>
      </c>
      <c r="R17" s="83">
        <v>9</v>
      </c>
      <c r="S17" s="47"/>
      <c r="T17" s="10"/>
      <c r="U17" s="10"/>
      <c r="V17" s="10"/>
      <c r="W17" s="10"/>
      <c r="X17" s="10"/>
      <c r="Y17" s="10"/>
      <c r="Z17" s="10"/>
      <c r="AA17" s="10"/>
      <c r="AB17" s="10"/>
      <c r="AC17" s="10"/>
      <c r="AD17" s="10"/>
      <c r="AE17" s="10"/>
      <c r="AF17" s="10"/>
      <c r="AG17" s="10"/>
      <c r="AH17" s="10"/>
      <c r="AI17" s="10"/>
    </row>
    <row r="18" spans="1:46" x14ac:dyDescent="0.2">
      <c r="A18" s="9" t="s">
        <v>186</v>
      </c>
      <c r="B18" s="15" t="s">
        <v>187</v>
      </c>
      <c r="C18" s="64">
        <v>98</v>
      </c>
      <c r="D18" s="15" t="s">
        <v>44</v>
      </c>
      <c r="E18" s="15" t="s">
        <v>188</v>
      </c>
      <c r="F18" s="5">
        <v>42230</v>
      </c>
      <c r="G18" s="64" t="s">
        <v>189</v>
      </c>
      <c r="H18" s="16" t="s">
        <v>46</v>
      </c>
      <c r="I18" s="17">
        <v>5</v>
      </c>
      <c r="J18" s="18">
        <v>0.57799999999999996</v>
      </c>
      <c r="K18" s="18">
        <v>0.29199999999999998</v>
      </c>
      <c r="L18" s="53">
        <v>0.05</v>
      </c>
      <c r="M18" s="18">
        <v>0.62</v>
      </c>
      <c r="N18" s="53">
        <v>0.05</v>
      </c>
      <c r="O18" s="18">
        <v>0.05</v>
      </c>
      <c r="P18" s="18">
        <v>0.126</v>
      </c>
      <c r="Q18" s="18">
        <v>0.44400000000000001</v>
      </c>
      <c r="R18" s="10">
        <v>3.56</v>
      </c>
      <c r="S18" s="47"/>
      <c r="T18" s="10"/>
      <c r="U18" s="10"/>
      <c r="V18" s="10"/>
      <c r="W18" s="10"/>
      <c r="X18" s="10"/>
      <c r="Y18" s="10"/>
      <c r="Z18" s="10"/>
      <c r="AA18" s="10"/>
      <c r="AB18" s="10"/>
      <c r="AC18" s="10"/>
      <c r="AD18" s="10"/>
      <c r="AE18" s="10"/>
      <c r="AF18" s="10"/>
      <c r="AG18" s="10"/>
      <c r="AH18" s="10"/>
      <c r="AI18" s="10"/>
    </row>
    <row r="19" spans="1:46" x14ac:dyDescent="0.2">
      <c r="A19" s="9" t="s">
        <v>186</v>
      </c>
      <c r="B19" s="15" t="s">
        <v>187</v>
      </c>
      <c r="C19" s="64">
        <v>98</v>
      </c>
      <c r="D19" s="15" t="s">
        <v>44</v>
      </c>
      <c r="E19" s="15" t="s">
        <v>188</v>
      </c>
      <c r="F19" s="5">
        <v>42230</v>
      </c>
      <c r="G19" s="64" t="s">
        <v>189</v>
      </c>
      <c r="H19" s="16" t="s">
        <v>45</v>
      </c>
      <c r="I19" s="17">
        <v>5</v>
      </c>
      <c r="J19" s="18">
        <v>0.75600000000000001</v>
      </c>
      <c r="K19" s="18">
        <v>0.1</v>
      </c>
      <c r="L19" s="53">
        <v>0.05</v>
      </c>
      <c r="M19" s="18">
        <v>0.55800000000000005</v>
      </c>
      <c r="N19" s="53">
        <v>0.05</v>
      </c>
      <c r="O19" s="53">
        <v>0.05</v>
      </c>
      <c r="P19" s="18">
        <v>0.17599999999999999</v>
      </c>
      <c r="Q19" s="18">
        <v>0.434</v>
      </c>
      <c r="R19" s="10">
        <v>3.6</v>
      </c>
      <c r="S19" s="47"/>
      <c r="T19" s="10"/>
      <c r="U19" s="10"/>
      <c r="V19" s="10"/>
      <c r="W19" s="10"/>
      <c r="X19" s="10"/>
      <c r="Y19" s="10"/>
      <c r="Z19" s="10"/>
      <c r="AA19" s="10"/>
      <c r="AB19" s="10"/>
      <c r="AC19" s="10"/>
      <c r="AD19" s="10"/>
      <c r="AE19" s="10"/>
      <c r="AF19" s="10"/>
      <c r="AG19" s="10"/>
      <c r="AH19" s="10"/>
      <c r="AI19" s="10"/>
    </row>
    <row r="20" spans="1:46" x14ac:dyDescent="0.2">
      <c r="A20" s="33" t="s">
        <v>1</v>
      </c>
      <c r="B20" t="s">
        <v>143</v>
      </c>
      <c r="C20" s="46"/>
      <c r="D20" s="15"/>
      <c r="E20" s="15"/>
      <c r="F20" s="5"/>
      <c r="G20" s="46"/>
      <c r="H20" s="16"/>
      <c r="I20" s="17"/>
      <c r="J20" s="18"/>
      <c r="K20" s="18"/>
      <c r="L20" s="18"/>
      <c r="M20" s="18"/>
      <c r="N20" s="18"/>
      <c r="O20" s="18"/>
      <c r="P20" s="18"/>
      <c r="Q20" s="18"/>
      <c r="R20" s="10"/>
      <c r="S20" s="47"/>
      <c r="T20" s="10"/>
      <c r="U20" s="10"/>
      <c r="V20" s="10"/>
      <c r="W20" s="10"/>
      <c r="X20" s="10"/>
      <c r="Y20" s="10"/>
      <c r="Z20" s="10"/>
      <c r="AA20" s="10"/>
      <c r="AB20" s="10"/>
      <c r="AC20" s="10"/>
      <c r="AD20" s="10"/>
      <c r="AE20" s="10"/>
      <c r="AF20" s="10"/>
      <c r="AG20" s="10"/>
      <c r="AH20" s="10"/>
      <c r="AI20" s="10"/>
    </row>
    <row r="21" spans="1:46" x14ac:dyDescent="0.2">
      <c r="A21" s="33" t="s">
        <v>36</v>
      </c>
      <c r="B21" t="s">
        <v>145</v>
      </c>
      <c r="C21" s="46" t="s">
        <v>192</v>
      </c>
      <c r="D21" s="15"/>
      <c r="E21" s="15"/>
      <c r="F21" s="5"/>
      <c r="G21" s="46"/>
      <c r="H21" s="107" t="s">
        <v>219</v>
      </c>
      <c r="I21" s="99" t="s">
        <v>182</v>
      </c>
      <c r="J21" s="100">
        <f>AVERAGE(J16:J17)</f>
        <v>8.9</v>
      </c>
      <c r="K21" s="100">
        <f t="shared" ref="K21:R21" si="0">AVERAGE(K16:K17)</f>
        <v>8.1000000000000003E-2</v>
      </c>
      <c r="L21" s="100">
        <f t="shared" si="0"/>
        <v>1.7999999999999999E-2</v>
      </c>
      <c r="M21" s="100">
        <f t="shared" si="0"/>
        <v>1.55</v>
      </c>
      <c r="N21" s="100">
        <f t="shared" si="0"/>
        <v>0.19</v>
      </c>
      <c r="O21" s="100">
        <f t="shared" si="0"/>
        <v>7.1000000000000008E-2</v>
      </c>
      <c r="P21" s="100">
        <f t="shared" si="0"/>
        <v>1.05</v>
      </c>
      <c r="Q21" s="100">
        <f t="shared" si="0"/>
        <v>1.1499999999999999</v>
      </c>
      <c r="R21" s="101">
        <f t="shared" si="0"/>
        <v>9</v>
      </c>
      <c r="S21" s="41"/>
      <c r="T21" s="10"/>
      <c r="U21" s="10"/>
      <c r="V21" s="10"/>
      <c r="W21" s="10"/>
      <c r="X21" s="10"/>
      <c r="Y21" s="10"/>
      <c r="Z21" s="10"/>
      <c r="AA21" s="10"/>
      <c r="AB21" s="10"/>
      <c r="AC21" s="10"/>
      <c r="AD21" s="10"/>
      <c r="AE21" s="10"/>
      <c r="AF21" s="10"/>
      <c r="AG21" s="10"/>
      <c r="AH21" s="10"/>
      <c r="AI21" s="10"/>
    </row>
    <row r="22" spans="1:46" x14ac:dyDescent="0.2">
      <c r="B22" s="46"/>
      <c r="C22" s="61" t="s">
        <v>169</v>
      </c>
      <c r="D22" s="46"/>
      <c r="E22" s="46"/>
      <c r="F22" s="46"/>
      <c r="G22" s="46"/>
      <c r="H22" s="102"/>
      <c r="I22" s="103" t="s">
        <v>201</v>
      </c>
      <c r="J22" s="104">
        <f>AVERAGE(J18:J19)</f>
        <v>0.66700000000000004</v>
      </c>
      <c r="K22" s="104">
        <f t="shared" ref="K22:R22" si="1">AVERAGE(K18:K19)</f>
        <v>0.19600000000000001</v>
      </c>
      <c r="L22" s="105">
        <f t="shared" si="1"/>
        <v>0.05</v>
      </c>
      <c r="M22" s="104">
        <f t="shared" si="1"/>
        <v>0.58899999999999997</v>
      </c>
      <c r="N22" s="105">
        <f t="shared" si="1"/>
        <v>0.05</v>
      </c>
      <c r="O22" s="105">
        <f t="shared" si="1"/>
        <v>0.05</v>
      </c>
      <c r="P22" s="104">
        <f t="shared" si="1"/>
        <v>0.151</v>
      </c>
      <c r="Q22" s="104">
        <f t="shared" si="1"/>
        <v>0.439</v>
      </c>
      <c r="R22" s="106">
        <f t="shared" si="1"/>
        <v>3.58</v>
      </c>
      <c r="U22" s="10"/>
      <c r="V22" s="10"/>
      <c r="W22" s="10"/>
      <c r="X22" s="10"/>
      <c r="Y22" s="10"/>
      <c r="Z22" s="10"/>
      <c r="AA22" s="10"/>
      <c r="AB22" s="10"/>
      <c r="AC22" s="10"/>
      <c r="AD22" s="10"/>
      <c r="AE22" s="10"/>
      <c r="AF22" s="10"/>
      <c r="AG22" s="10"/>
      <c r="AH22" s="10"/>
      <c r="AI22" s="10"/>
    </row>
    <row r="23" spans="1:46" s="30" customFormat="1" x14ac:dyDescent="0.2">
      <c r="A23"/>
      <c r="B23" s="48" t="s">
        <v>144</v>
      </c>
      <c r="C23"/>
      <c r="D23"/>
      <c r="E23"/>
      <c r="F23"/>
      <c r="G23"/>
      <c r="J23"/>
      <c r="K23"/>
      <c r="L23"/>
      <c r="M23"/>
      <c r="N23"/>
      <c r="O23"/>
      <c r="P23"/>
      <c r="Q23"/>
      <c r="R23"/>
      <c r="S23"/>
      <c r="T23"/>
      <c r="U23"/>
      <c r="V23"/>
      <c r="W23"/>
      <c r="X23"/>
      <c r="Y23"/>
      <c r="Z23"/>
      <c r="AA23"/>
      <c r="AB23"/>
      <c r="AC23"/>
      <c r="AD23"/>
      <c r="AE23"/>
      <c r="AF23"/>
      <c r="AG23"/>
      <c r="AH23"/>
      <c r="AI23"/>
      <c r="AJ23"/>
      <c r="AK23"/>
      <c r="AL23"/>
      <c r="AM23"/>
      <c r="AN23"/>
      <c r="AO23"/>
      <c r="AP23"/>
      <c r="AQ23"/>
      <c r="AR23"/>
      <c r="AS23"/>
      <c r="AT23"/>
    </row>
    <row r="24" spans="1:46" ht="25.5" x14ac:dyDescent="0.2">
      <c r="A24" s="33" t="s">
        <v>147</v>
      </c>
      <c r="B24" s="42" t="s">
        <v>126</v>
      </c>
      <c r="C24" s="42" t="s">
        <v>125</v>
      </c>
      <c r="D24" s="42" t="s">
        <v>146</v>
      </c>
      <c r="E24" s="42" t="s">
        <v>94</v>
      </c>
      <c r="F24" t="s">
        <v>150</v>
      </c>
    </row>
    <row r="25" spans="1:46" ht="13.5" customHeight="1" x14ac:dyDescent="0.2">
      <c r="A25" s="34" t="s">
        <v>134</v>
      </c>
      <c r="B25" s="36">
        <v>0.52329464684503713</v>
      </c>
      <c r="C25" s="36">
        <v>2.5</v>
      </c>
      <c r="D25" s="36">
        <v>0.37886299090325581</v>
      </c>
      <c r="E25" s="36">
        <v>1.046801417477375</v>
      </c>
      <c r="F25" s="36">
        <v>2.5</v>
      </c>
      <c r="J25" s="36"/>
      <c r="K25" s="36"/>
      <c r="L25" s="36"/>
      <c r="M25" s="36"/>
      <c r="N25" s="36"/>
      <c r="O25" s="36"/>
      <c r="P25" s="36"/>
      <c r="Q25" s="36"/>
      <c r="R25" s="36"/>
    </row>
    <row r="26" spans="1:46" ht="15" customHeight="1" x14ac:dyDescent="0.2">
      <c r="A26" s="34" t="s">
        <v>136</v>
      </c>
      <c r="B26" s="36">
        <v>5.6916900758085878E-3</v>
      </c>
      <c r="C26" s="36">
        <v>4.9999999999999992E-3</v>
      </c>
      <c r="D26" s="36">
        <v>3.4216827612628693E-3</v>
      </c>
      <c r="E26" s="36">
        <v>4.8454908214216426E-3</v>
      </c>
      <c r="F26" s="36">
        <v>5.0000000000000001E-3</v>
      </c>
      <c r="L26" s="98" t="s">
        <v>210</v>
      </c>
      <c r="M26" s="98"/>
      <c r="N26" s="98"/>
      <c r="O26" s="98"/>
      <c r="P26" s="98"/>
      <c r="Q26" s="98"/>
      <c r="R26" s="98"/>
      <c r="S26" s="98"/>
      <c r="T26" s="98"/>
      <c r="U26" s="98"/>
      <c r="V26" s="98"/>
    </row>
    <row r="27" spans="1:46" ht="12.75" customHeight="1" x14ac:dyDescent="0.2">
      <c r="A27" s="34" t="s">
        <v>137</v>
      </c>
      <c r="B27" s="36">
        <v>0.49548428394476729</v>
      </c>
      <c r="C27" s="36">
        <v>0.78</v>
      </c>
      <c r="D27" s="36">
        <v>0.73209336206852016</v>
      </c>
      <c r="E27" s="36">
        <v>0.64437708228162027</v>
      </c>
      <c r="F27" s="36">
        <v>0.25</v>
      </c>
      <c r="L27" s="98"/>
      <c r="M27" s="98"/>
      <c r="N27" s="98"/>
      <c r="O27" s="98"/>
      <c r="P27" s="98"/>
      <c r="Q27" s="98"/>
      <c r="R27" s="98"/>
      <c r="S27" s="98"/>
      <c r="T27" s="98"/>
      <c r="U27" s="98"/>
      <c r="V27" s="98"/>
    </row>
    <row r="28" spans="1:46" ht="12.75" customHeight="1" x14ac:dyDescent="0.2">
      <c r="A28" s="34" t="s">
        <v>139</v>
      </c>
      <c r="B28" s="36">
        <v>7.9344143482358315E-3</v>
      </c>
      <c r="C28" s="36">
        <v>1.2E-2</v>
      </c>
      <c r="D28" s="36">
        <v>1.5300655277542463E-2</v>
      </c>
      <c r="E28" s="36">
        <v>1.1200650514256061E-2</v>
      </c>
      <c r="F28" s="36">
        <v>1.2E-2</v>
      </c>
      <c r="L28" s="98"/>
      <c r="M28" s="98"/>
      <c r="N28" s="98"/>
      <c r="O28" s="98"/>
      <c r="P28" s="98"/>
      <c r="Q28" s="98"/>
      <c r="R28" s="98"/>
      <c r="S28" s="98"/>
      <c r="T28" s="98"/>
      <c r="U28" s="98"/>
      <c r="V28" s="98"/>
    </row>
    <row r="29" spans="1:46" ht="16.5" customHeight="1" x14ac:dyDescent="0.2">
      <c r="A29" s="34" t="s">
        <v>141</v>
      </c>
      <c r="B29" s="36">
        <v>7.6623366366863385E-2</v>
      </c>
      <c r="C29" s="36">
        <v>1.9400000000000001E-2</v>
      </c>
      <c r="D29" s="36">
        <v>8.0760314095054145E-2</v>
      </c>
      <c r="E29" s="36">
        <v>6.1455818184385488E-2</v>
      </c>
      <c r="F29" s="36">
        <v>2.5000000000000001E-3</v>
      </c>
      <c r="L29" s="98"/>
      <c r="M29" s="98"/>
      <c r="N29" s="98"/>
      <c r="O29" s="98"/>
      <c r="P29" s="98"/>
      <c r="Q29" s="98"/>
      <c r="R29" s="98"/>
      <c r="S29" s="98"/>
      <c r="T29" s="98"/>
      <c r="U29" s="98"/>
      <c r="V29" s="98"/>
    </row>
    <row r="30" spans="1:46" x14ac:dyDescent="0.2">
      <c r="A30" s="34" t="s">
        <v>140</v>
      </c>
      <c r="B30" s="36">
        <v>0.31097826407325874</v>
      </c>
      <c r="C30" s="36">
        <v>0.54449999999999998</v>
      </c>
      <c r="D30" s="36">
        <v>0.30487116880770798</v>
      </c>
      <c r="E30" s="36">
        <v>0.37595387569074173</v>
      </c>
      <c r="F30" s="36">
        <v>0.05</v>
      </c>
    </row>
    <row r="31" spans="1:46" x14ac:dyDescent="0.2">
      <c r="A31" s="34" t="s">
        <v>138</v>
      </c>
      <c r="B31" s="36">
        <v>0.42059294090618132</v>
      </c>
      <c r="C31" s="36">
        <v>0.05</v>
      </c>
      <c r="D31" s="36">
        <v>0.48513726471131835</v>
      </c>
      <c r="E31" s="36">
        <v>0.33315047887731153</v>
      </c>
      <c r="F31" s="36">
        <v>0.05</v>
      </c>
    </row>
    <row r="32" spans="1:46" x14ac:dyDescent="0.2">
      <c r="A32" s="34" t="s">
        <v>142</v>
      </c>
      <c r="B32" s="36">
        <v>6.916198105956691</v>
      </c>
      <c r="C32" s="36"/>
      <c r="D32" s="36">
        <v>34.25</v>
      </c>
      <c r="E32" s="36">
        <v>13.749648579467518</v>
      </c>
      <c r="U32" s="10"/>
      <c r="V32" s="10"/>
      <c r="W32" s="10"/>
      <c r="X32" s="10"/>
      <c r="Y32" s="10"/>
      <c r="Z32" s="10"/>
      <c r="AA32" s="10"/>
      <c r="AB32" s="10"/>
      <c r="AC32" s="10"/>
      <c r="AD32" s="10"/>
      <c r="AE32" s="10"/>
      <c r="AF32" s="10"/>
      <c r="AG32" s="10"/>
      <c r="AH32" s="10"/>
      <c r="AI32" s="10"/>
    </row>
    <row r="33" spans="1:36" x14ac:dyDescent="0.2">
      <c r="A33" s="34" t="s">
        <v>135</v>
      </c>
      <c r="B33" s="36">
        <v>0.57429872710192942</v>
      </c>
      <c r="C33" s="36">
        <v>2.5000000000000001E-2</v>
      </c>
      <c r="D33" s="36">
        <v>8.9155151791960666E-2</v>
      </c>
      <c r="E33" s="36">
        <v>0.27874378355567275</v>
      </c>
      <c r="F33" s="27">
        <v>2.5000000000000001E-2</v>
      </c>
      <c r="U33" s="10"/>
      <c r="V33" s="10"/>
      <c r="W33" s="10"/>
      <c r="X33" s="10"/>
      <c r="Y33" s="10"/>
      <c r="Z33" s="10"/>
      <c r="AA33" s="10"/>
      <c r="AB33" s="10"/>
      <c r="AC33" s="10"/>
      <c r="AD33" s="10"/>
      <c r="AE33" s="10"/>
      <c r="AF33" s="10"/>
      <c r="AG33" s="10"/>
      <c r="AH33" s="10"/>
      <c r="AI33" s="10"/>
    </row>
    <row r="34" spans="1:36" x14ac:dyDescent="0.2">
      <c r="A34" s="34"/>
      <c r="U34" s="10"/>
      <c r="V34" s="10"/>
      <c r="W34" s="10"/>
      <c r="X34" s="10"/>
      <c r="Y34" s="10"/>
      <c r="Z34" s="10"/>
      <c r="AA34" s="10"/>
      <c r="AB34" s="10"/>
      <c r="AC34" s="10"/>
      <c r="AD34" s="10"/>
      <c r="AE34" s="10"/>
      <c r="AF34" s="10"/>
      <c r="AG34" s="10"/>
      <c r="AH34" s="10"/>
      <c r="AI34" s="10"/>
    </row>
    <row r="35" spans="1:36" x14ac:dyDescent="0.2">
      <c r="U35" s="10"/>
      <c r="V35" s="10"/>
      <c r="W35" s="10"/>
      <c r="X35" s="10"/>
      <c r="Y35" s="10"/>
      <c r="Z35" s="10"/>
      <c r="AA35" s="10"/>
      <c r="AB35" s="10"/>
      <c r="AC35" s="10"/>
      <c r="AD35" s="10"/>
      <c r="AE35" s="10"/>
      <c r="AF35" s="10"/>
      <c r="AG35" s="10"/>
      <c r="AH35" s="10"/>
      <c r="AI35" s="10"/>
    </row>
    <row r="36" spans="1:36" x14ac:dyDescent="0.2">
      <c r="U36" s="10"/>
      <c r="V36" s="10"/>
      <c r="W36" s="10"/>
      <c r="X36" s="10"/>
      <c r="Y36" s="10"/>
      <c r="Z36" s="10"/>
      <c r="AA36" s="10"/>
      <c r="AB36" s="10"/>
      <c r="AC36" s="10"/>
      <c r="AD36" s="10"/>
      <c r="AE36" s="10"/>
      <c r="AF36" s="10"/>
      <c r="AG36" s="10"/>
      <c r="AH36" s="10"/>
      <c r="AI36" s="10"/>
    </row>
    <row r="37" spans="1:36" x14ac:dyDescent="0.2">
      <c r="U37" s="10"/>
      <c r="V37" s="10"/>
      <c r="W37" s="10"/>
      <c r="X37" s="10"/>
      <c r="Y37" s="10"/>
      <c r="Z37" s="10"/>
      <c r="AA37" s="10"/>
      <c r="AB37" s="10"/>
      <c r="AC37" s="10"/>
      <c r="AD37" s="10"/>
      <c r="AE37" s="10"/>
      <c r="AF37" s="10"/>
      <c r="AG37" s="10"/>
      <c r="AH37" s="10"/>
      <c r="AI37" s="10"/>
    </row>
    <row r="38" spans="1:36" x14ac:dyDescent="0.2">
      <c r="U38" s="10"/>
      <c r="V38" s="10"/>
      <c r="W38" s="10"/>
      <c r="X38" s="10"/>
      <c r="Y38" s="10"/>
      <c r="Z38" s="10"/>
      <c r="AA38" s="10"/>
      <c r="AB38" s="10"/>
      <c r="AC38" s="10"/>
      <c r="AD38" s="10"/>
      <c r="AE38" s="10"/>
      <c r="AF38" s="10"/>
      <c r="AG38" s="10"/>
      <c r="AH38" s="10"/>
      <c r="AI38" s="10"/>
    </row>
    <row r="39" spans="1:36" x14ac:dyDescent="0.2">
      <c r="U39" s="10"/>
      <c r="V39" s="10"/>
      <c r="W39" s="10"/>
      <c r="X39" s="10"/>
      <c r="Y39" s="10"/>
      <c r="Z39" s="10"/>
      <c r="AA39" s="10"/>
      <c r="AB39" s="10"/>
      <c r="AC39" s="10"/>
      <c r="AD39" s="10"/>
      <c r="AE39" s="10"/>
      <c r="AF39" s="10"/>
      <c r="AG39" s="10"/>
      <c r="AH39" s="10"/>
      <c r="AI39" s="10"/>
    </row>
    <row r="40" spans="1:36" x14ac:dyDescent="0.2">
      <c r="U40" s="10"/>
      <c r="V40" s="10"/>
      <c r="W40" s="10"/>
      <c r="X40" s="10"/>
      <c r="Y40" s="10"/>
      <c r="Z40" s="10"/>
      <c r="AA40" s="10"/>
      <c r="AB40" s="10"/>
      <c r="AC40" s="10"/>
      <c r="AD40" s="10"/>
      <c r="AE40" s="10"/>
      <c r="AF40" s="10"/>
      <c r="AG40" s="10"/>
      <c r="AH40" s="10"/>
      <c r="AI40" s="10"/>
    </row>
    <row r="41" spans="1:36" x14ac:dyDescent="0.2">
      <c r="B41" t="s">
        <v>154</v>
      </c>
      <c r="C41" s="97"/>
      <c r="U41" s="10"/>
      <c r="V41" s="10"/>
      <c r="W41" s="10"/>
      <c r="X41" s="10"/>
      <c r="Y41" s="10"/>
      <c r="Z41" s="10"/>
      <c r="AA41" s="10"/>
      <c r="AB41" s="10"/>
      <c r="AC41" s="10"/>
      <c r="AD41" s="10"/>
      <c r="AE41" s="10"/>
      <c r="AF41" s="10"/>
      <c r="AG41" s="10"/>
      <c r="AH41" s="10"/>
      <c r="AI41" s="10"/>
    </row>
    <row r="42" spans="1:36" ht="15.75" x14ac:dyDescent="0.25">
      <c r="G42" s="19" t="s">
        <v>203</v>
      </c>
      <c r="U42" s="10"/>
      <c r="V42" s="10"/>
      <c r="W42" s="10"/>
      <c r="X42" s="10"/>
      <c r="Y42" s="10"/>
      <c r="Z42" s="10"/>
      <c r="AA42" s="10"/>
      <c r="AB42" s="10"/>
      <c r="AC42" s="10"/>
      <c r="AD42" s="10"/>
      <c r="AE42" s="10"/>
      <c r="AF42" s="10"/>
      <c r="AG42" s="10"/>
      <c r="AH42" s="10"/>
      <c r="AI42" s="10"/>
      <c r="AJ42" s="10"/>
    </row>
    <row r="43" spans="1:36" ht="38.25" x14ac:dyDescent="0.2">
      <c r="B43" s="42" t="s">
        <v>152</v>
      </c>
      <c r="C43" s="42" t="s">
        <v>191</v>
      </c>
      <c r="D43" s="42" t="s">
        <v>151</v>
      </c>
      <c r="E43" s="42" t="s">
        <v>153</v>
      </c>
      <c r="U43" s="10"/>
      <c r="V43" s="10"/>
      <c r="W43" s="10"/>
      <c r="X43" s="10"/>
      <c r="Y43" s="10"/>
      <c r="Z43" s="10"/>
      <c r="AA43" s="10"/>
      <c r="AB43" s="10"/>
      <c r="AC43" s="10"/>
      <c r="AD43" s="10"/>
      <c r="AE43" s="10"/>
      <c r="AF43" s="10"/>
      <c r="AG43" s="10"/>
      <c r="AH43" s="10"/>
      <c r="AI43" s="10"/>
      <c r="AJ43" s="10"/>
    </row>
    <row r="44" spans="1:36" x14ac:dyDescent="0.2">
      <c r="A44" s="34" t="s">
        <v>134</v>
      </c>
      <c r="B44" s="36">
        <v>0.37886299090325581</v>
      </c>
      <c r="C44" s="36">
        <v>8.9</v>
      </c>
      <c r="D44" s="84">
        <v>2.5</v>
      </c>
      <c r="E44" s="36">
        <v>0.52329464684503713</v>
      </c>
      <c r="H44" t="s">
        <v>202</v>
      </c>
      <c r="AJ44" s="10"/>
    </row>
    <row r="45" spans="1:36" s="10" customFormat="1" ht="13.5" customHeight="1" x14ac:dyDescent="0.2">
      <c r="A45" s="34" t="s">
        <v>136</v>
      </c>
      <c r="B45" s="36">
        <v>3.4216827612628693E-3</v>
      </c>
      <c r="C45" s="55">
        <v>8.9999999999999993E-3</v>
      </c>
      <c r="D45" s="84">
        <v>4.9999999999999992E-3</v>
      </c>
      <c r="E45" s="36">
        <v>5.6916900758085878E-3</v>
      </c>
      <c r="F45" t="s">
        <v>193</v>
      </c>
      <c r="H45" t="s">
        <v>204</v>
      </c>
      <c r="I45"/>
      <c r="J45"/>
      <c r="U45"/>
      <c r="V45"/>
      <c r="W45"/>
      <c r="X45"/>
      <c r="Y45"/>
      <c r="Z45"/>
      <c r="AA45"/>
      <c r="AB45"/>
      <c r="AC45"/>
      <c r="AD45"/>
      <c r="AE45"/>
      <c r="AF45"/>
      <c r="AG45"/>
      <c r="AH45"/>
      <c r="AI45"/>
    </row>
    <row r="46" spans="1:36" s="10" customFormat="1" x14ac:dyDescent="0.2">
      <c r="A46" s="34" t="s">
        <v>137</v>
      </c>
      <c r="B46" s="36">
        <v>0.73209336206852016</v>
      </c>
      <c r="C46" s="55">
        <v>0.77500000000000002</v>
      </c>
      <c r="D46" s="36">
        <v>0.78</v>
      </c>
      <c r="E46" s="36">
        <v>0.49548428394476729</v>
      </c>
      <c r="F46" t="s">
        <v>194</v>
      </c>
      <c r="H46"/>
      <c r="I46"/>
      <c r="J46"/>
      <c r="U46" s="46"/>
      <c r="V46" s="46"/>
      <c r="W46" s="46"/>
      <c r="X46" s="46"/>
      <c r="Y46" s="46"/>
      <c r="Z46" s="46"/>
      <c r="AA46" s="46"/>
      <c r="AB46" s="46"/>
      <c r="AC46" s="46"/>
      <c r="AD46" s="46"/>
      <c r="AE46" s="46"/>
      <c r="AF46" s="46"/>
      <c r="AG46" s="46"/>
      <c r="AH46" s="46"/>
      <c r="AI46" s="46"/>
    </row>
    <row r="47" spans="1:36" s="10" customFormat="1" x14ac:dyDescent="0.2">
      <c r="A47" s="34" t="s">
        <v>139</v>
      </c>
      <c r="B47" s="36">
        <v>1.5300655277542463E-2</v>
      </c>
      <c r="C47" s="55">
        <v>8.5000000000000006E-2</v>
      </c>
      <c r="D47" s="84">
        <v>1.2E-2</v>
      </c>
      <c r="E47" s="36">
        <v>7.9344143482358315E-3</v>
      </c>
      <c r="F47" t="s">
        <v>195</v>
      </c>
      <c r="G47"/>
      <c r="H47"/>
      <c r="I47"/>
      <c r="J47"/>
    </row>
    <row r="48" spans="1:36" s="10" customFormat="1" x14ac:dyDescent="0.2">
      <c r="A48" s="34" t="s">
        <v>141</v>
      </c>
      <c r="B48" s="36">
        <v>8.0760314095054145E-2</v>
      </c>
      <c r="C48" s="27">
        <v>7.0999999999999994E-2</v>
      </c>
      <c r="D48" s="36">
        <v>1.9400000000000001E-2</v>
      </c>
      <c r="E48" s="36">
        <v>7.6623366366863385E-2</v>
      </c>
      <c r="F48"/>
      <c r="G48"/>
      <c r="H48"/>
      <c r="I48"/>
      <c r="J48"/>
    </row>
    <row r="49" spans="1:35" s="10" customFormat="1" x14ac:dyDescent="0.2">
      <c r="A49" s="34" t="s">
        <v>140</v>
      </c>
      <c r="B49" s="36">
        <v>0.30487116880770798</v>
      </c>
      <c r="C49" s="55">
        <v>0.5</v>
      </c>
      <c r="D49" s="36">
        <v>0.54449999999999998</v>
      </c>
      <c r="E49" s="36">
        <v>0.31097826407325874</v>
      </c>
      <c r="F49"/>
      <c r="G49"/>
      <c r="H49"/>
      <c r="I49"/>
    </row>
    <row r="50" spans="1:35" s="10" customFormat="1" x14ac:dyDescent="0.2">
      <c r="A50" s="34" t="s">
        <v>138</v>
      </c>
      <c r="B50" s="36">
        <v>0.48513726471131835</v>
      </c>
      <c r="C50" s="55">
        <v>0.57499999999999996</v>
      </c>
      <c r="D50" s="84">
        <v>0.05</v>
      </c>
      <c r="E50" s="36">
        <v>0.42059294090618132</v>
      </c>
      <c r="F50"/>
      <c r="G50"/>
      <c r="H50"/>
      <c r="I50"/>
      <c r="K50"/>
      <c r="L50"/>
      <c r="M50"/>
      <c r="N50"/>
      <c r="O50"/>
      <c r="P50"/>
      <c r="Q50"/>
      <c r="R50"/>
      <c r="S50"/>
    </row>
    <row r="51" spans="1:35" s="10" customFormat="1" x14ac:dyDescent="0.2">
      <c r="A51" s="34" t="s">
        <v>142</v>
      </c>
      <c r="B51" s="36">
        <v>34.25</v>
      </c>
      <c r="C51" s="27">
        <v>9</v>
      </c>
      <c r="D51" s="36"/>
      <c r="E51" s="36">
        <v>6.916198105956691</v>
      </c>
      <c r="F51"/>
      <c r="G51"/>
      <c r="H51"/>
      <c r="I51"/>
      <c r="J51"/>
      <c r="K51"/>
      <c r="L51"/>
      <c r="M51"/>
      <c r="N51"/>
      <c r="O51"/>
      <c r="P51"/>
      <c r="Q51"/>
      <c r="R51"/>
      <c r="S51"/>
    </row>
    <row r="52" spans="1:35" s="10" customFormat="1" x14ac:dyDescent="0.2">
      <c r="A52" s="34" t="s">
        <v>155</v>
      </c>
      <c r="B52" s="36">
        <v>2.5999999999999999E-2</v>
      </c>
      <c r="C52" s="27">
        <v>8.1000000000000003E-2</v>
      </c>
      <c r="D52" s="84">
        <v>2.5000000000000001E-2</v>
      </c>
      <c r="E52" s="36">
        <v>0.06</v>
      </c>
      <c r="F52"/>
      <c r="G52"/>
      <c r="H52"/>
      <c r="I52"/>
      <c r="J52"/>
      <c r="K52"/>
      <c r="L52"/>
      <c r="M52"/>
      <c r="N52"/>
      <c r="O52"/>
      <c r="P52"/>
      <c r="Q52"/>
      <c r="R52"/>
      <c r="S52"/>
    </row>
    <row r="53" spans="1:35" s="10" customFormat="1" x14ac:dyDescent="0.2">
      <c r="A53"/>
      <c r="B53" s="27"/>
      <c r="C53" s="42"/>
      <c r="D53" s="27"/>
      <c r="E53"/>
      <c r="F53"/>
      <c r="G53"/>
      <c r="H53"/>
      <c r="I53"/>
      <c r="J53"/>
      <c r="K53"/>
      <c r="L53"/>
      <c r="M53"/>
      <c r="N53"/>
      <c r="O53"/>
      <c r="P53"/>
      <c r="Q53"/>
      <c r="R53"/>
      <c r="S53"/>
    </row>
    <row r="54" spans="1:35" s="10" customFormat="1" x14ac:dyDescent="0.2">
      <c r="A54"/>
      <c r="B54"/>
      <c r="C54"/>
      <c r="D54"/>
      <c r="E54"/>
      <c r="F54"/>
      <c r="G54"/>
      <c r="H54"/>
      <c r="I54"/>
      <c r="J54"/>
      <c r="K54"/>
      <c r="L54"/>
      <c r="M54"/>
      <c r="N54"/>
      <c r="O54"/>
      <c r="P54"/>
      <c r="Q54"/>
      <c r="R54"/>
      <c r="S54"/>
    </row>
    <row r="55" spans="1:35" s="10" customFormat="1" ht="13.5" customHeight="1" x14ac:dyDescent="0.2">
      <c r="A55"/>
      <c r="B55"/>
      <c r="C55"/>
      <c r="D55"/>
      <c r="E55"/>
      <c r="F55"/>
      <c r="G55"/>
      <c r="H55"/>
      <c r="I55"/>
      <c r="J55"/>
      <c r="K55"/>
      <c r="L55"/>
      <c r="M55"/>
      <c r="N55"/>
      <c r="O55"/>
      <c r="P55"/>
      <c r="Q55"/>
      <c r="R55"/>
      <c r="S55"/>
    </row>
    <row r="56" spans="1:35" s="10" customFormat="1" x14ac:dyDescent="0.2">
      <c r="A56" t="s">
        <v>186</v>
      </c>
      <c r="B56" s="27" t="s">
        <v>197</v>
      </c>
      <c r="C56" s="27" t="s">
        <v>120</v>
      </c>
      <c r="D56" s="27" t="s">
        <v>121</v>
      </c>
      <c r="E56" s="27" t="s">
        <v>119</v>
      </c>
      <c r="F56" s="27" t="s">
        <v>198</v>
      </c>
      <c r="G56" s="27" t="s">
        <v>199</v>
      </c>
      <c r="H56" s="27" t="s">
        <v>200</v>
      </c>
      <c r="I56" s="27" t="s">
        <v>122</v>
      </c>
      <c r="J56"/>
      <c r="K56"/>
      <c r="L56"/>
      <c r="M56"/>
      <c r="N56"/>
      <c r="O56"/>
      <c r="P56"/>
      <c r="Q56"/>
      <c r="R56"/>
      <c r="S56"/>
    </row>
    <row r="57" spans="1:35" s="10" customFormat="1" x14ac:dyDescent="0.2">
      <c r="A57" s="27" t="s">
        <v>196</v>
      </c>
      <c r="B57" s="10">
        <v>0.66700000000000004</v>
      </c>
      <c r="C57" s="10">
        <v>0.58899999999999997</v>
      </c>
      <c r="D57" s="55">
        <v>0.05</v>
      </c>
      <c r="E57" s="55">
        <v>0.05</v>
      </c>
      <c r="F57" s="27">
        <v>0.151</v>
      </c>
      <c r="G57" s="55">
        <v>0.05</v>
      </c>
      <c r="H57" s="27">
        <v>0.439</v>
      </c>
      <c r="I57" s="86">
        <v>3.58</v>
      </c>
      <c r="J57"/>
      <c r="K57"/>
      <c r="L57"/>
      <c r="M57"/>
      <c r="N57"/>
      <c r="O57"/>
      <c r="P57"/>
      <c r="Q57"/>
      <c r="R57"/>
      <c r="S57"/>
    </row>
    <row r="58" spans="1:35" s="10" customFormat="1" x14ac:dyDescent="0.2">
      <c r="A58" s="85">
        <v>42430</v>
      </c>
      <c r="B58" s="27">
        <v>8.9</v>
      </c>
      <c r="C58" s="27">
        <v>1.55</v>
      </c>
      <c r="D58" s="27">
        <v>0.19</v>
      </c>
      <c r="E58" s="27">
        <v>1.7999999999999999E-2</v>
      </c>
      <c r="F58" s="27">
        <v>1.05</v>
      </c>
      <c r="G58" s="27">
        <v>7.0999999999999994E-2</v>
      </c>
      <c r="H58" s="27">
        <v>1.1499999999999999</v>
      </c>
      <c r="I58" s="55">
        <v>9</v>
      </c>
      <c r="J58"/>
      <c r="K58"/>
      <c r="L58"/>
      <c r="M58"/>
      <c r="N58"/>
      <c r="O58"/>
      <c r="P58"/>
      <c r="Q58"/>
      <c r="R58"/>
      <c r="S58"/>
    </row>
    <row r="59" spans="1:35" s="10" customFormat="1" x14ac:dyDescent="0.2">
      <c r="A59" s="87"/>
      <c r="B59" s="88" t="s">
        <v>197</v>
      </c>
      <c r="C59" s="88" t="s">
        <v>120</v>
      </c>
      <c r="D59" s="88" t="s">
        <v>122</v>
      </c>
      <c r="E59" s="87"/>
      <c r="F59"/>
      <c r="G59"/>
      <c r="H59"/>
      <c r="I59"/>
      <c r="J59"/>
      <c r="K59"/>
      <c r="L59"/>
      <c r="M59"/>
      <c r="N59"/>
      <c r="O59"/>
      <c r="P59"/>
      <c r="Q59"/>
      <c r="R59"/>
      <c r="S59"/>
    </row>
    <row r="60" spans="1:35" s="10" customFormat="1" x14ac:dyDescent="0.2">
      <c r="A60" s="67" t="s">
        <v>196</v>
      </c>
      <c r="B60" s="89">
        <v>0.66700000000000004</v>
      </c>
      <c r="C60" s="89">
        <v>0.58899999999999997</v>
      </c>
      <c r="D60" s="77">
        <v>3.58</v>
      </c>
      <c r="E60" s="78"/>
      <c r="F60"/>
      <c r="G60"/>
      <c r="H60"/>
      <c r="I60"/>
      <c r="J60"/>
      <c r="K60"/>
      <c r="L60"/>
      <c r="M60"/>
      <c r="N60"/>
      <c r="O60"/>
      <c r="P60"/>
      <c r="Q60"/>
      <c r="R60"/>
      <c r="S60"/>
      <c r="T60" s="46"/>
      <c r="U60" s="46"/>
      <c r="V60" s="46"/>
      <c r="W60" s="46"/>
      <c r="X60" s="46"/>
      <c r="Y60" s="46"/>
      <c r="Z60" s="46"/>
      <c r="AA60" s="46"/>
      <c r="AB60" s="46"/>
      <c r="AC60" s="46"/>
      <c r="AD60" s="46"/>
      <c r="AE60" s="46"/>
      <c r="AF60" s="46"/>
      <c r="AG60" s="46"/>
      <c r="AH60" s="46"/>
      <c r="AI60" s="46"/>
    </row>
    <row r="61" spans="1:35" s="10" customFormat="1" x14ac:dyDescent="0.2">
      <c r="A61" s="85">
        <v>42430</v>
      </c>
      <c r="B61" s="27">
        <v>8.9</v>
      </c>
      <c r="C61" s="27">
        <v>1.55</v>
      </c>
      <c r="D61" s="84">
        <v>9</v>
      </c>
      <c r="E61"/>
      <c r="F61"/>
      <c r="G61"/>
      <c r="H61"/>
      <c r="I61"/>
      <c r="J61"/>
      <c r="K61"/>
      <c r="L61"/>
      <c r="M61"/>
      <c r="N61"/>
      <c r="O61"/>
      <c r="P61"/>
      <c r="Q61"/>
      <c r="R61"/>
      <c r="S61"/>
      <c r="T61" s="46"/>
      <c r="U61" s="46"/>
      <c r="V61" s="46"/>
      <c r="W61" s="46"/>
      <c r="X61" s="46"/>
      <c r="Y61" s="46"/>
      <c r="Z61" s="46"/>
      <c r="AA61" s="46"/>
      <c r="AB61" s="46"/>
      <c r="AC61" s="46"/>
      <c r="AD61" s="46"/>
      <c r="AE61" s="46"/>
      <c r="AF61" s="46"/>
      <c r="AG61" s="46"/>
      <c r="AH61" s="46"/>
      <c r="AI61" s="46"/>
    </row>
    <row r="62" spans="1:35" s="10" customFormat="1" x14ac:dyDescent="0.2">
      <c r="A62"/>
      <c r="B62"/>
      <c r="C62"/>
      <c r="D62"/>
      <c r="E62"/>
      <c r="F62"/>
      <c r="G62"/>
      <c r="H62"/>
      <c r="I62"/>
      <c r="J62"/>
      <c r="K62"/>
      <c r="L62"/>
      <c r="M62"/>
      <c r="N62"/>
      <c r="O62"/>
      <c r="P62"/>
      <c r="Q62"/>
      <c r="R62"/>
      <c r="S62"/>
      <c r="T62" s="46"/>
      <c r="U62" s="46"/>
      <c r="V62" s="46"/>
      <c r="W62" s="46"/>
      <c r="X62" s="46"/>
      <c r="Y62" s="46"/>
      <c r="Z62" s="46"/>
      <c r="AA62" s="46"/>
      <c r="AB62" s="46"/>
      <c r="AC62" s="46"/>
      <c r="AD62" s="46"/>
      <c r="AE62" s="46"/>
      <c r="AF62" s="46"/>
      <c r="AG62" s="46"/>
      <c r="AH62" s="46"/>
      <c r="AI62" s="46"/>
    </row>
    <row r="63" spans="1:35" s="10" customFormat="1" ht="13.5" customHeight="1" x14ac:dyDescent="0.2">
      <c r="A63"/>
      <c r="B63"/>
      <c r="C63" s="36"/>
      <c r="D63"/>
      <c r="E63"/>
      <c r="F63"/>
      <c r="G63"/>
      <c r="H63"/>
      <c r="I63"/>
      <c r="J63"/>
      <c r="K63"/>
      <c r="L63"/>
      <c r="M63"/>
      <c r="N63"/>
      <c r="O63"/>
      <c r="P63"/>
      <c r="Q63"/>
      <c r="R63"/>
      <c r="S63"/>
      <c r="T63"/>
      <c r="U63" s="46"/>
      <c r="V63" s="46"/>
      <c r="W63" s="46"/>
      <c r="X63" s="46"/>
      <c r="Y63" s="46"/>
      <c r="Z63" s="46"/>
      <c r="AA63" s="46"/>
      <c r="AB63" s="46"/>
      <c r="AC63" s="46"/>
      <c r="AD63" s="46"/>
      <c r="AE63" s="46"/>
      <c r="AF63" s="46"/>
      <c r="AG63" s="46"/>
      <c r="AH63" s="46"/>
      <c r="AI63" s="46"/>
    </row>
    <row r="64" spans="1:35" s="10" customFormat="1" x14ac:dyDescent="0.2">
      <c r="A64"/>
      <c r="B64"/>
      <c r="C64"/>
      <c r="D64"/>
      <c r="E64"/>
      <c r="F64"/>
      <c r="G64"/>
      <c r="H64"/>
      <c r="I64"/>
      <c r="J64"/>
      <c r="K64"/>
      <c r="L64"/>
      <c r="M64"/>
      <c r="N64"/>
      <c r="O64"/>
      <c r="P64"/>
      <c r="Q64"/>
      <c r="R64"/>
      <c r="S64"/>
      <c r="T64"/>
      <c r="U64" s="46"/>
      <c r="V64" s="46"/>
      <c r="W64" s="46"/>
      <c r="X64" s="46"/>
      <c r="Y64" s="46"/>
      <c r="Z64" s="46"/>
      <c r="AA64" s="46"/>
      <c r="AB64" s="46"/>
      <c r="AC64" s="46"/>
      <c r="AD64" s="46"/>
      <c r="AE64" s="46"/>
      <c r="AF64" s="46"/>
      <c r="AG64" s="46"/>
      <c r="AH64" s="46"/>
      <c r="AI64" s="46"/>
    </row>
    <row r="65" spans="1:35" s="10" customFormat="1" x14ac:dyDescent="0.2">
      <c r="A65"/>
      <c r="B65"/>
      <c r="C65"/>
      <c r="D65"/>
      <c r="E65"/>
      <c r="F65"/>
      <c r="G65"/>
      <c r="H65"/>
      <c r="I65"/>
      <c r="J65"/>
      <c r="K65"/>
      <c r="L65"/>
      <c r="M65"/>
      <c r="N65"/>
      <c r="O65"/>
      <c r="P65"/>
      <c r="Q65"/>
      <c r="R65"/>
      <c r="S65"/>
      <c r="T65"/>
      <c r="U65" s="46"/>
      <c r="V65" s="46"/>
      <c r="W65" s="46"/>
      <c r="X65" s="46"/>
      <c r="Y65" s="46"/>
      <c r="Z65" s="46"/>
      <c r="AA65" s="46"/>
      <c r="AB65" s="46"/>
      <c r="AC65" s="46"/>
      <c r="AD65" s="46"/>
      <c r="AE65" s="46"/>
      <c r="AF65" s="46"/>
      <c r="AG65" s="46"/>
      <c r="AH65" s="46"/>
      <c r="AI65" s="46"/>
    </row>
    <row r="66" spans="1:35" s="10" customFormat="1" x14ac:dyDescent="0.2">
      <c r="A66"/>
      <c r="B66"/>
      <c r="C66"/>
      <c r="D66"/>
      <c r="E66"/>
      <c r="F66"/>
      <c r="G66"/>
      <c r="H66"/>
      <c r="I66"/>
      <c r="J66"/>
      <c r="K66"/>
      <c r="L66"/>
      <c r="M66"/>
      <c r="N66"/>
      <c r="O66"/>
      <c r="P66"/>
      <c r="Q66"/>
      <c r="R66"/>
      <c r="S66"/>
      <c r="T66"/>
      <c r="U66" s="46"/>
      <c r="V66" s="46"/>
      <c r="W66" s="46"/>
      <c r="X66" s="46"/>
      <c r="Y66" s="46"/>
      <c r="Z66" s="46"/>
      <c r="AA66" s="46"/>
      <c r="AB66" s="46"/>
      <c r="AC66" s="46"/>
      <c r="AD66" s="46"/>
      <c r="AE66" s="46"/>
      <c r="AF66" s="46"/>
      <c r="AG66" s="46"/>
      <c r="AH66" s="46"/>
      <c r="AI66" s="46"/>
    </row>
    <row r="67" spans="1:35" s="10" customFormat="1" x14ac:dyDescent="0.2">
      <c r="A67"/>
      <c r="B67"/>
      <c r="C67"/>
      <c r="D67"/>
      <c r="E67"/>
      <c r="F67"/>
      <c r="G67"/>
      <c r="H67"/>
      <c r="I67"/>
      <c r="J67"/>
      <c r="K67"/>
      <c r="L67"/>
      <c r="M67"/>
      <c r="N67"/>
      <c r="O67"/>
      <c r="P67"/>
      <c r="Q67"/>
      <c r="R67"/>
      <c r="S67"/>
      <c r="T67"/>
      <c r="U67" s="46"/>
      <c r="V67" s="46"/>
      <c r="W67" s="46"/>
      <c r="X67" s="46"/>
      <c r="Y67" s="46"/>
      <c r="Z67" s="46"/>
      <c r="AA67" s="46"/>
      <c r="AB67" s="46"/>
      <c r="AC67" s="46"/>
      <c r="AD67" s="46"/>
      <c r="AE67" s="46"/>
      <c r="AF67" s="46"/>
      <c r="AG67" s="46"/>
      <c r="AH67" s="46"/>
      <c r="AI67" s="46"/>
    </row>
    <row r="68" spans="1:35" s="10" customFormat="1" x14ac:dyDescent="0.2">
      <c r="A68"/>
      <c r="B68"/>
      <c r="C68"/>
      <c r="D68"/>
      <c r="E68"/>
      <c r="F68"/>
      <c r="G68"/>
      <c r="H68"/>
      <c r="I68"/>
      <c r="J68"/>
      <c r="K68"/>
      <c r="L68"/>
      <c r="M68"/>
      <c r="N68"/>
      <c r="O68"/>
      <c r="P68"/>
      <c r="Q68"/>
      <c r="R68"/>
      <c r="S68"/>
      <c r="T68"/>
      <c r="U68" s="46"/>
      <c r="V68" s="46"/>
      <c r="W68" s="46"/>
      <c r="X68" s="46"/>
      <c r="Y68" s="46"/>
      <c r="Z68" s="46"/>
      <c r="AA68" s="46"/>
      <c r="AB68" s="46"/>
      <c r="AC68" s="46"/>
      <c r="AD68" s="46"/>
      <c r="AE68" s="46"/>
      <c r="AF68"/>
      <c r="AG68"/>
      <c r="AH68"/>
      <c r="AI68"/>
    </row>
    <row r="69" spans="1:35" s="10" customFormat="1" x14ac:dyDescent="0.2">
      <c r="A69"/>
      <c r="B69"/>
      <c r="C69"/>
      <c r="D69"/>
      <c r="E69"/>
      <c r="F69"/>
      <c r="G69"/>
      <c r="H69"/>
      <c r="I69"/>
      <c r="J69"/>
      <c r="K69"/>
      <c r="L69"/>
      <c r="M69"/>
      <c r="N69"/>
      <c r="O69"/>
      <c r="P69"/>
      <c r="Q69"/>
      <c r="R69"/>
      <c r="S69"/>
    </row>
    <row r="70" spans="1:35" s="10" customFormat="1" x14ac:dyDescent="0.2">
      <c r="A70"/>
      <c r="B70"/>
      <c r="C70"/>
      <c r="D70"/>
      <c r="E70"/>
      <c r="F70"/>
      <c r="G70"/>
      <c r="H70"/>
      <c r="I70"/>
      <c r="J70"/>
      <c r="K70"/>
      <c r="L70"/>
      <c r="M70"/>
      <c r="N70"/>
      <c r="O70"/>
      <c r="P70"/>
      <c r="Q70"/>
      <c r="R70"/>
      <c r="S70"/>
    </row>
    <row r="71" spans="1:35" s="10" customFormat="1" x14ac:dyDescent="0.2">
      <c r="A71"/>
      <c r="B71"/>
      <c r="C71"/>
      <c r="D71"/>
      <c r="E71"/>
      <c r="F71"/>
      <c r="G71"/>
      <c r="H71"/>
      <c r="I71"/>
      <c r="J71"/>
      <c r="K71"/>
      <c r="L71"/>
      <c r="M71"/>
      <c r="N71"/>
      <c r="O71"/>
      <c r="P71"/>
      <c r="Q71"/>
      <c r="R71"/>
      <c r="S71"/>
    </row>
    <row r="72" spans="1:35" s="10" customFormat="1" x14ac:dyDescent="0.2">
      <c r="A72"/>
      <c r="B72"/>
      <c r="C72"/>
      <c r="D72"/>
      <c r="E72"/>
      <c r="F72"/>
      <c r="G72"/>
      <c r="H72"/>
      <c r="I72"/>
      <c r="J72"/>
      <c r="K72"/>
      <c r="L72"/>
      <c r="M72"/>
      <c r="N72"/>
      <c r="O72"/>
      <c r="P72"/>
      <c r="Q72"/>
      <c r="R72"/>
      <c r="S72"/>
    </row>
    <row r="73" spans="1:35" s="10" customFormat="1" x14ac:dyDescent="0.2">
      <c r="A73"/>
      <c r="B73"/>
      <c r="C73"/>
      <c r="D73"/>
      <c r="E73"/>
      <c r="F73"/>
      <c r="G73"/>
      <c r="H73"/>
      <c r="I73"/>
      <c r="J73"/>
      <c r="K73"/>
      <c r="L73"/>
      <c r="M73"/>
      <c r="N73"/>
      <c r="O73"/>
      <c r="P73"/>
      <c r="Q73"/>
      <c r="R73"/>
      <c r="S73"/>
    </row>
    <row r="74" spans="1:35" s="10" customFormat="1" x14ac:dyDescent="0.2">
      <c r="A74"/>
      <c r="B74"/>
      <c r="C74"/>
      <c r="D74"/>
      <c r="E74"/>
      <c r="F74"/>
      <c r="G74"/>
      <c r="H74"/>
      <c r="I74"/>
      <c r="J74"/>
      <c r="K74"/>
      <c r="L74"/>
      <c r="M74"/>
      <c r="N74"/>
      <c r="O74"/>
      <c r="P74"/>
      <c r="Q74"/>
      <c r="R74"/>
      <c r="S74"/>
    </row>
    <row r="75" spans="1:35" s="10" customFormat="1" x14ac:dyDescent="0.2">
      <c r="A75"/>
      <c r="B75"/>
      <c r="C75"/>
      <c r="D75"/>
      <c r="E75"/>
      <c r="F75"/>
      <c r="G75"/>
      <c r="H75"/>
      <c r="I75"/>
      <c r="J75"/>
      <c r="K75"/>
      <c r="L75"/>
      <c r="M75"/>
      <c r="N75"/>
      <c r="O75"/>
      <c r="P75"/>
      <c r="Q75"/>
      <c r="R75"/>
      <c r="S75"/>
    </row>
    <row r="76" spans="1:35" s="10" customFormat="1" x14ac:dyDescent="0.2">
      <c r="A76"/>
      <c r="B76"/>
      <c r="C76"/>
      <c r="D76"/>
      <c r="E76"/>
      <c r="F76"/>
      <c r="G76"/>
      <c r="H76"/>
      <c r="I76"/>
      <c r="J76"/>
      <c r="K76"/>
      <c r="L76"/>
      <c r="M76"/>
      <c r="N76"/>
      <c r="O76"/>
      <c r="P76"/>
      <c r="Q76"/>
      <c r="R76"/>
      <c r="S76"/>
    </row>
    <row r="77" spans="1:35" s="10" customFormat="1" x14ac:dyDescent="0.2">
      <c r="A77"/>
      <c r="B77"/>
      <c r="C77"/>
      <c r="D77"/>
      <c r="E77"/>
      <c r="F77"/>
      <c r="G77"/>
      <c r="H77"/>
      <c r="I77"/>
      <c r="J77"/>
      <c r="K77"/>
      <c r="L77"/>
      <c r="M77"/>
      <c r="N77"/>
      <c r="O77"/>
      <c r="P77"/>
      <c r="Q77"/>
      <c r="R77"/>
      <c r="S77"/>
      <c r="T77" s="11"/>
      <c r="U77" s="21"/>
    </row>
    <row r="78" spans="1:35" s="10" customFormat="1" x14ac:dyDescent="0.2">
      <c r="A78"/>
      <c r="B78"/>
      <c r="C78"/>
      <c r="D78"/>
      <c r="E78"/>
      <c r="F78"/>
      <c r="G78"/>
      <c r="H78"/>
      <c r="I78"/>
      <c r="J78"/>
      <c r="K78"/>
      <c r="L78"/>
      <c r="M78"/>
      <c r="N78"/>
      <c r="O78"/>
      <c r="P78"/>
      <c r="Q78"/>
      <c r="R78"/>
      <c r="S78"/>
    </row>
    <row r="79" spans="1:35" s="10" customFormat="1" x14ac:dyDescent="0.2">
      <c r="A79"/>
      <c r="B79"/>
      <c r="C79"/>
      <c r="D79"/>
      <c r="E79"/>
      <c r="F79"/>
      <c r="G79"/>
      <c r="H79"/>
      <c r="I79"/>
      <c r="J79"/>
      <c r="K79"/>
      <c r="L79"/>
      <c r="M79"/>
      <c r="N79"/>
      <c r="O79"/>
      <c r="P79"/>
      <c r="Q79"/>
      <c r="R79"/>
      <c r="S79"/>
    </row>
    <row r="80" spans="1:35" s="10" customFormat="1" x14ac:dyDescent="0.2">
      <c r="A80"/>
      <c r="B80"/>
      <c r="C80"/>
      <c r="D80"/>
      <c r="E80"/>
      <c r="F80"/>
      <c r="G80"/>
      <c r="H80"/>
      <c r="I80"/>
      <c r="J80"/>
      <c r="K80"/>
      <c r="L80"/>
      <c r="M80"/>
      <c r="N80"/>
      <c r="O80"/>
      <c r="P80"/>
      <c r="Q80"/>
      <c r="R80"/>
      <c r="S80"/>
    </row>
    <row r="81" spans="1:20" s="10" customFormat="1" x14ac:dyDescent="0.2">
      <c r="A81"/>
      <c r="B81"/>
      <c r="C81"/>
      <c r="D81"/>
      <c r="E81"/>
      <c r="F81"/>
      <c r="G81"/>
      <c r="H81"/>
      <c r="I81"/>
      <c r="J81"/>
      <c r="K81"/>
      <c r="L81"/>
      <c r="M81"/>
      <c r="N81"/>
      <c r="O81"/>
      <c r="P81"/>
      <c r="Q81"/>
      <c r="R81"/>
      <c r="S81"/>
      <c r="T81" s="11"/>
    </row>
    <row r="82" spans="1:20" s="10" customFormat="1" x14ac:dyDescent="0.2">
      <c r="A82"/>
      <c r="B82"/>
      <c r="C82"/>
      <c r="D82"/>
      <c r="E82"/>
      <c r="F82"/>
      <c r="G82"/>
      <c r="H82"/>
      <c r="I82"/>
      <c r="J82"/>
      <c r="K82"/>
      <c r="L82"/>
      <c r="M82"/>
      <c r="N82"/>
      <c r="O82"/>
      <c r="P82"/>
      <c r="Q82"/>
      <c r="R82"/>
      <c r="S82"/>
    </row>
    <row r="83" spans="1:20" s="10" customFormat="1" x14ac:dyDescent="0.2">
      <c r="A83"/>
      <c r="B83"/>
      <c r="C83"/>
      <c r="D83"/>
      <c r="E83"/>
      <c r="F83"/>
      <c r="G83"/>
      <c r="H83"/>
      <c r="I83"/>
      <c r="J83"/>
      <c r="K83"/>
      <c r="L83"/>
      <c r="M83"/>
      <c r="N83"/>
      <c r="O83"/>
      <c r="P83"/>
      <c r="Q83"/>
      <c r="R83"/>
      <c r="S83"/>
    </row>
    <row r="84" spans="1:20" s="10" customFormat="1" x14ac:dyDescent="0.2">
      <c r="A84"/>
      <c r="B84"/>
      <c r="C84"/>
      <c r="D84"/>
      <c r="E84"/>
      <c r="F84"/>
      <c r="G84"/>
      <c r="H84"/>
      <c r="I84"/>
      <c r="J84"/>
      <c r="K84"/>
      <c r="L84"/>
      <c r="M84"/>
      <c r="N84"/>
      <c r="O84"/>
      <c r="P84"/>
      <c r="Q84"/>
      <c r="R84"/>
      <c r="S84"/>
    </row>
    <row r="85" spans="1:20" s="10" customFormat="1" x14ac:dyDescent="0.2">
      <c r="A85"/>
      <c r="B85"/>
      <c r="C85"/>
      <c r="D85"/>
      <c r="E85"/>
      <c r="F85"/>
      <c r="G85"/>
      <c r="H85"/>
      <c r="I85"/>
      <c r="J85"/>
      <c r="K85"/>
      <c r="L85"/>
      <c r="M85"/>
      <c r="N85"/>
      <c r="O85"/>
      <c r="P85"/>
      <c r="Q85"/>
      <c r="R85"/>
      <c r="S85"/>
    </row>
    <row r="86" spans="1:20" s="10" customFormat="1" x14ac:dyDescent="0.2">
      <c r="A86"/>
      <c r="B86"/>
      <c r="C86"/>
      <c r="D86"/>
      <c r="E86"/>
      <c r="F86"/>
      <c r="G86"/>
      <c r="H86"/>
      <c r="I86"/>
      <c r="J86"/>
      <c r="K86"/>
      <c r="L86"/>
      <c r="M86"/>
      <c r="N86"/>
      <c r="O86"/>
      <c r="P86"/>
      <c r="Q86"/>
      <c r="R86"/>
      <c r="S86"/>
    </row>
    <row r="87" spans="1:20" s="10" customFormat="1" x14ac:dyDescent="0.2">
      <c r="A87"/>
      <c r="B87"/>
      <c r="C87"/>
      <c r="D87"/>
      <c r="E87"/>
      <c r="F87"/>
      <c r="G87"/>
      <c r="H87"/>
      <c r="I87"/>
      <c r="J87"/>
      <c r="K87"/>
      <c r="L87"/>
      <c r="M87"/>
      <c r="N87"/>
      <c r="O87"/>
      <c r="P87"/>
      <c r="Q87"/>
      <c r="R87"/>
      <c r="S87"/>
    </row>
    <row r="88" spans="1:20" s="10" customFormat="1" x14ac:dyDescent="0.2">
      <c r="A88"/>
      <c r="B88"/>
      <c r="C88"/>
      <c r="D88"/>
      <c r="E88"/>
      <c r="F88"/>
      <c r="G88"/>
      <c r="H88"/>
      <c r="I88"/>
      <c r="J88"/>
      <c r="K88"/>
      <c r="L88"/>
      <c r="M88"/>
      <c r="N88"/>
      <c r="O88"/>
      <c r="P88"/>
      <c r="Q88"/>
      <c r="R88"/>
      <c r="S88"/>
    </row>
    <row r="89" spans="1:20" s="10" customFormat="1" x14ac:dyDescent="0.2">
      <c r="A89"/>
      <c r="B89"/>
      <c r="C89"/>
      <c r="D89"/>
      <c r="E89"/>
      <c r="F89"/>
      <c r="G89"/>
      <c r="H89"/>
      <c r="I89"/>
      <c r="J89"/>
      <c r="K89"/>
      <c r="L89"/>
      <c r="M89"/>
      <c r="N89"/>
      <c r="O89"/>
      <c r="P89"/>
      <c r="Q89"/>
      <c r="R89"/>
      <c r="S89"/>
    </row>
    <row r="90" spans="1:20" s="10" customFormat="1" x14ac:dyDescent="0.2">
      <c r="A90"/>
      <c r="B90"/>
      <c r="C90"/>
      <c r="D90"/>
      <c r="E90"/>
      <c r="F90"/>
      <c r="G90"/>
      <c r="H90"/>
      <c r="I90"/>
      <c r="J90"/>
      <c r="K90"/>
      <c r="L90"/>
      <c r="M90"/>
      <c r="N90"/>
      <c r="O90"/>
      <c r="P90"/>
      <c r="Q90"/>
      <c r="R90"/>
      <c r="S90"/>
    </row>
    <row r="91" spans="1:20" s="10" customFormat="1" x14ac:dyDescent="0.2">
      <c r="A91"/>
      <c r="B91"/>
      <c r="C91"/>
      <c r="D91"/>
      <c r="E91"/>
      <c r="F91"/>
      <c r="G91"/>
      <c r="H91"/>
      <c r="I91"/>
      <c r="J91"/>
      <c r="K91"/>
      <c r="L91"/>
      <c r="M91"/>
      <c r="N91"/>
      <c r="O91"/>
      <c r="P91"/>
      <c r="Q91"/>
      <c r="R91"/>
      <c r="S91"/>
    </row>
    <row r="92" spans="1:20" s="10" customFormat="1" x14ac:dyDescent="0.2">
      <c r="A92"/>
      <c r="B92"/>
      <c r="C92"/>
      <c r="D92"/>
      <c r="E92"/>
      <c r="F92"/>
      <c r="G92"/>
      <c r="H92"/>
      <c r="I92"/>
      <c r="J92"/>
      <c r="K92"/>
      <c r="L92"/>
      <c r="M92"/>
      <c r="N92"/>
      <c r="O92"/>
      <c r="P92"/>
      <c r="Q92"/>
      <c r="R92"/>
      <c r="S92"/>
    </row>
    <row r="93" spans="1:20" s="10" customFormat="1" x14ac:dyDescent="0.2">
      <c r="A93"/>
      <c r="B93"/>
      <c r="C93"/>
      <c r="D93"/>
      <c r="E93"/>
      <c r="F93"/>
      <c r="G93"/>
      <c r="H93"/>
      <c r="I93"/>
      <c r="J93"/>
      <c r="K93"/>
      <c r="L93"/>
      <c r="M93"/>
      <c r="N93"/>
      <c r="O93"/>
      <c r="P93"/>
      <c r="Q93"/>
      <c r="R93"/>
      <c r="S93"/>
      <c r="T93" s="11"/>
    </row>
    <row r="94" spans="1:20" s="10" customFormat="1" x14ac:dyDescent="0.2">
      <c r="A94"/>
      <c r="B94"/>
      <c r="C94"/>
      <c r="D94"/>
      <c r="E94"/>
      <c r="F94"/>
      <c r="G94"/>
      <c r="H94"/>
      <c r="I94"/>
      <c r="J94"/>
      <c r="K94"/>
      <c r="L94"/>
      <c r="M94"/>
      <c r="N94"/>
      <c r="O94"/>
      <c r="P94"/>
      <c r="Q94"/>
      <c r="R94"/>
      <c r="S94"/>
    </row>
    <row r="95" spans="1:20" s="10" customFormat="1" x14ac:dyDescent="0.2">
      <c r="A95"/>
      <c r="B95"/>
      <c r="C95"/>
      <c r="D95"/>
      <c r="E95"/>
      <c r="F95"/>
      <c r="G95"/>
      <c r="H95"/>
      <c r="I95"/>
      <c r="J95"/>
      <c r="K95"/>
      <c r="L95"/>
      <c r="M95"/>
      <c r="N95"/>
      <c r="O95"/>
      <c r="P95"/>
      <c r="Q95"/>
      <c r="R95"/>
      <c r="S95"/>
    </row>
    <row r="96" spans="1:20" s="10" customFormat="1" x14ac:dyDescent="0.2">
      <c r="A96"/>
      <c r="B96"/>
      <c r="C96"/>
      <c r="D96"/>
      <c r="E96"/>
      <c r="F96"/>
      <c r="G96"/>
      <c r="H96"/>
      <c r="I96"/>
      <c r="J96"/>
      <c r="K96"/>
      <c r="L96"/>
      <c r="M96"/>
      <c r="N96"/>
      <c r="O96"/>
      <c r="P96"/>
      <c r="Q96"/>
      <c r="R96"/>
      <c r="S96"/>
    </row>
    <row r="97" spans="1:20" s="10" customFormat="1" x14ac:dyDescent="0.2">
      <c r="A97"/>
      <c r="B97"/>
      <c r="C97"/>
      <c r="D97"/>
      <c r="E97"/>
      <c r="G97"/>
      <c r="H97"/>
      <c r="I97"/>
      <c r="J97"/>
      <c r="K97"/>
      <c r="L97"/>
      <c r="M97"/>
      <c r="N97"/>
      <c r="O97"/>
      <c r="P97"/>
      <c r="Q97"/>
      <c r="R97"/>
      <c r="S97"/>
      <c r="T97" s="11"/>
    </row>
    <row r="98" spans="1:20" s="10" customFormat="1" x14ac:dyDescent="0.2">
      <c r="A98"/>
      <c r="B98"/>
      <c r="C98"/>
      <c r="D98"/>
      <c r="E98"/>
      <c r="F98"/>
      <c r="G98"/>
      <c r="H98"/>
      <c r="I98"/>
      <c r="J98"/>
      <c r="K98"/>
      <c r="L98"/>
      <c r="M98"/>
      <c r="N98"/>
      <c r="O98"/>
      <c r="P98"/>
      <c r="Q98"/>
      <c r="R98"/>
      <c r="S98"/>
    </row>
    <row r="99" spans="1:20" s="10" customFormat="1" x14ac:dyDescent="0.2">
      <c r="A99"/>
      <c r="B99"/>
      <c r="C99"/>
      <c r="D99"/>
      <c r="E99"/>
      <c r="F99"/>
      <c r="G99"/>
      <c r="H99"/>
      <c r="I99"/>
      <c r="J99"/>
      <c r="K99"/>
      <c r="L99"/>
      <c r="M99"/>
      <c r="N99"/>
      <c r="O99"/>
      <c r="P99"/>
      <c r="Q99"/>
      <c r="R99"/>
      <c r="S99"/>
    </row>
    <row r="100" spans="1:20" s="10" customFormat="1" x14ac:dyDescent="0.2">
      <c r="A100"/>
      <c r="B100"/>
      <c r="C100"/>
      <c r="D100"/>
      <c r="E100"/>
      <c r="F100"/>
      <c r="G100"/>
      <c r="H100"/>
      <c r="I100"/>
      <c r="J100"/>
      <c r="K100"/>
      <c r="L100"/>
      <c r="M100"/>
      <c r="N100"/>
      <c r="O100"/>
      <c r="P100"/>
      <c r="Q100"/>
      <c r="R100"/>
      <c r="S100"/>
    </row>
    <row r="101" spans="1:20" s="10" customFormat="1" x14ac:dyDescent="0.2">
      <c r="A101"/>
      <c r="B101"/>
      <c r="C101"/>
      <c r="D101"/>
      <c r="E101"/>
      <c r="F101"/>
      <c r="G101"/>
      <c r="H101"/>
      <c r="I101"/>
      <c r="J101"/>
      <c r="K101"/>
      <c r="L101"/>
      <c r="M101"/>
      <c r="N101"/>
      <c r="O101"/>
      <c r="P101"/>
      <c r="Q101"/>
      <c r="R101"/>
      <c r="S101"/>
    </row>
    <row r="102" spans="1:20" s="10" customFormat="1" x14ac:dyDescent="0.2">
      <c r="A102"/>
      <c r="B102"/>
      <c r="C102"/>
      <c r="D102"/>
      <c r="E102"/>
      <c r="F102"/>
      <c r="G102"/>
      <c r="H102"/>
      <c r="I102"/>
      <c r="J102"/>
      <c r="K102"/>
      <c r="L102"/>
      <c r="M102"/>
      <c r="N102"/>
      <c r="O102"/>
      <c r="P102"/>
      <c r="Q102"/>
      <c r="R102"/>
      <c r="S102"/>
    </row>
    <row r="103" spans="1:20" s="10" customFormat="1" x14ac:dyDescent="0.2">
      <c r="A103"/>
      <c r="B103"/>
      <c r="C103"/>
      <c r="D103"/>
      <c r="E103"/>
      <c r="F103"/>
      <c r="G103"/>
      <c r="H103"/>
      <c r="I103"/>
      <c r="J103"/>
      <c r="K103"/>
      <c r="L103"/>
      <c r="M103"/>
      <c r="N103"/>
      <c r="O103"/>
      <c r="P103"/>
      <c r="Q103"/>
      <c r="R103"/>
      <c r="S103"/>
    </row>
    <row r="104" spans="1:20" s="10" customFormat="1" x14ac:dyDescent="0.2">
      <c r="A104"/>
      <c r="B104"/>
      <c r="C104"/>
      <c r="D104"/>
      <c r="E104"/>
      <c r="F104"/>
      <c r="G104"/>
      <c r="H104"/>
      <c r="I104"/>
      <c r="J104"/>
      <c r="K104"/>
      <c r="L104"/>
      <c r="M104"/>
      <c r="N104"/>
      <c r="O104"/>
      <c r="P104"/>
      <c r="Q104"/>
      <c r="R104"/>
      <c r="S104"/>
    </row>
    <row r="105" spans="1:20" s="10" customFormat="1" x14ac:dyDescent="0.2">
      <c r="A105"/>
      <c r="B105"/>
      <c r="C105"/>
      <c r="D105"/>
      <c r="E105"/>
      <c r="F105"/>
      <c r="G105"/>
      <c r="H105"/>
      <c r="I105"/>
      <c r="J105"/>
      <c r="K105"/>
      <c r="L105"/>
      <c r="M105"/>
      <c r="N105"/>
      <c r="O105"/>
      <c r="P105"/>
      <c r="Q105"/>
      <c r="R105"/>
      <c r="S105"/>
    </row>
    <row r="106" spans="1:20" s="10" customFormat="1" x14ac:dyDescent="0.2">
      <c r="A106"/>
      <c r="B106"/>
      <c r="C106"/>
      <c r="D106"/>
      <c r="E106"/>
      <c r="F106"/>
      <c r="G106"/>
      <c r="H106"/>
      <c r="I106"/>
      <c r="J106"/>
      <c r="K106"/>
      <c r="L106"/>
      <c r="M106"/>
      <c r="N106"/>
      <c r="O106"/>
      <c r="P106"/>
      <c r="Q106"/>
      <c r="R106"/>
      <c r="S106"/>
    </row>
    <row r="107" spans="1:20" s="10" customFormat="1" x14ac:dyDescent="0.2">
      <c r="A107"/>
      <c r="B107"/>
      <c r="C107"/>
      <c r="D107"/>
      <c r="E107"/>
      <c r="F107"/>
      <c r="G107"/>
      <c r="H107"/>
      <c r="I107"/>
      <c r="J107"/>
      <c r="K107"/>
      <c r="L107"/>
      <c r="M107"/>
      <c r="N107"/>
      <c r="O107"/>
      <c r="P107"/>
      <c r="Q107"/>
      <c r="R107"/>
      <c r="S107"/>
    </row>
    <row r="108" spans="1:20" s="10" customFormat="1" x14ac:dyDescent="0.2">
      <c r="A108"/>
      <c r="B108"/>
      <c r="C108"/>
      <c r="D108"/>
      <c r="E108"/>
      <c r="F108"/>
      <c r="G108"/>
      <c r="H108"/>
      <c r="I108"/>
      <c r="J108"/>
      <c r="K108"/>
      <c r="L108"/>
      <c r="M108"/>
      <c r="N108"/>
      <c r="O108"/>
      <c r="P108"/>
      <c r="Q108"/>
      <c r="R108"/>
      <c r="S108"/>
    </row>
    <row r="109" spans="1:20" s="10" customFormat="1" x14ac:dyDescent="0.2">
      <c r="A109"/>
      <c r="B109"/>
      <c r="C109"/>
      <c r="D109"/>
      <c r="E109"/>
      <c r="F109"/>
      <c r="G109"/>
      <c r="H109"/>
      <c r="I109"/>
      <c r="J109"/>
      <c r="K109"/>
      <c r="L109"/>
      <c r="M109"/>
      <c r="N109"/>
      <c r="O109"/>
      <c r="P109"/>
      <c r="Q109"/>
      <c r="R109"/>
      <c r="S109"/>
    </row>
    <row r="110" spans="1:20" s="10" customFormat="1" x14ac:dyDescent="0.2">
      <c r="A110"/>
      <c r="B110"/>
      <c r="C110"/>
      <c r="D110"/>
      <c r="E110"/>
      <c r="F110"/>
      <c r="G110"/>
      <c r="H110"/>
      <c r="I110"/>
      <c r="J110"/>
      <c r="K110"/>
      <c r="L110"/>
      <c r="M110"/>
      <c r="N110"/>
      <c r="O110"/>
      <c r="P110"/>
      <c r="Q110"/>
      <c r="R110"/>
      <c r="S110"/>
    </row>
    <row r="111" spans="1:20" s="10" customFormat="1" x14ac:dyDescent="0.2">
      <c r="A111"/>
      <c r="B111"/>
      <c r="C111"/>
      <c r="D111"/>
      <c r="E111"/>
      <c r="F111"/>
      <c r="G111"/>
      <c r="H111"/>
      <c r="I111"/>
      <c r="J111"/>
      <c r="K111"/>
      <c r="L111"/>
      <c r="M111"/>
      <c r="N111"/>
      <c r="O111"/>
      <c r="P111"/>
      <c r="Q111"/>
      <c r="R111"/>
      <c r="S111"/>
    </row>
    <row r="112" spans="1:20" s="10" customFormat="1" x14ac:dyDescent="0.2">
      <c r="A112"/>
      <c r="B112"/>
      <c r="C112"/>
      <c r="D112"/>
      <c r="E112"/>
      <c r="F112"/>
      <c r="G112"/>
      <c r="H112"/>
      <c r="I112"/>
      <c r="J112"/>
      <c r="K112"/>
      <c r="L112"/>
      <c r="M112"/>
      <c r="N112"/>
      <c r="O112"/>
      <c r="P112"/>
      <c r="Q112"/>
      <c r="R112"/>
      <c r="S112"/>
    </row>
    <row r="113" spans="1:19" s="10" customFormat="1" x14ac:dyDescent="0.2">
      <c r="A113"/>
      <c r="B113"/>
      <c r="C113"/>
      <c r="D113"/>
      <c r="E113"/>
      <c r="F113"/>
      <c r="G113"/>
      <c r="H113"/>
      <c r="I113"/>
      <c r="J113"/>
      <c r="K113"/>
      <c r="L113"/>
      <c r="M113"/>
      <c r="N113"/>
      <c r="O113"/>
      <c r="P113"/>
      <c r="Q113"/>
      <c r="R113"/>
      <c r="S113"/>
    </row>
    <row r="114" spans="1:19" s="10" customFormat="1" x14ac:dyDescent="0.2">
      <c r="A114"/>
      <c r="B114"/>
      <c r="C114"/>
      <c r="D114"/>
      <c r="E114"/>
      <c r="F114"/>
      <c r="G114"/>
      <c r="H114"/>
      <c r="I114"/>
      <c r="J114"/>
      <c r="K114"/>
      <c r="L114"/>
      <c r="M114"/>
      <c r="N114"/>
      <c r="O114"/>
      <c r="P114"/>
      <c r="Q114"/>
      <c r="R114"/>
      <c r="S114"/>
    </row>
    <row r="115" spans="1:19" s="10" customFormat="1" x14ac:dyDescent="0.2">
      <c r="A115"/>
      <c r="B115"/>
      <c r="C115"/>
      <c r="D115"/>
      <c r="E115"/>
      <c r="F115"/>
      <c r="G115"/>
      <c r="H115"/>
      <c r="I115"/>
      <c r="J115"/>
      <c r="K115"/>
      <c r="L115"/>
      <c r="M115"/>
      <c r="N115"/>
      <c r="O115"/>
      <c r="P115"/>
      <c r="Q115"/>
      <c r="R115"/>
      <c r="S115"/>
    </row>
    <row r="116" spans="1:19" s="10" customFormat="1" x14ac:dyDescent="0.2">
      <c r="A116"/>
      <c r="B116"/>
      <c r="C116"/>
      <c r="D116"/>
      <c r="E116"/>
      <c r="F116"/>
      <c r="G116"/>
      <c r="H116"/>
      <c r="I116"/>
      <c r="J116"/>
      <c r="K116"/>
      <c r="L116"/>
      <c r="M116"/>
      <c r="N116"/>
      <c r="O116"/>
      <c r="P116"/>
      <c r="Q116"/>
      <c r="R116"/>
      <c r="S116"/>
    </row>
    <row r="117" spans="1:19" s="10" customFormat="1" x14ac:dyDescent="0.2">
      <c r="A117"/>
      <c r="B117"/>
      <c r="C117"/>
      <c r="D117"/>
      <c r="E117"/>
      <c r="F117"/>
      <c r="G117"/>
      <c r="H117"/>
      <c r="I117"/>
      <c r="J117"/>
      <c r="K117"/>
      <c r="L117"/>
      <c r="M117"/>
      <c r="N117"/>
      <c r="O117"/>
      <c r="P117"/>
      <c r="Q117"/>
      <c r="R117"/>
      <c r="S117"/>
    </row>
    <row r="118" spans="1:19" s="10" customFormat="1" x14ac:dyDescent="0.2">
      <c r="A118"/>
      <c r="B118"/>
      <c r="C118"/>
      <c r="D118"/>
      <c r="E118"/>
      <c r="F118"/>
      <c r="G118"/>
      <c r="H118"/>
      <c r="I118"/>
      <c r="J118"/>
      <c r="K118"/>
      <c r="L118"/>
      <c r="M118"/>
      <c r="N118"/>
      <c r="O118"/>
      <c r="P118"/>
      <c r="Q118"/>
      <c r="R118"/>
      <c r="S118"/>
    </row>
    <row r="119" spans="1:19" s="10" customFormat="1" x14ac:dyDescent="0.2">
      <c r="A119"/>
      <c r="B119"/>
      <c r="C119"/>
      <c r="D119"/>
      <c r="E119"/>
      <c r="F119"/>
      <c r="G119"/>
      <c r="H119"/>
      <c r="I119"/>
      <c r="J119"/>
      <c r="K119"/>
      <c r="L119"/>
      <c r="M119"/>
      <c r="N119"/>
      <c r="O119"/>
      <c r="P119"/>
      <c r="Q119"/>
      <c r="R119"/>
      <c r="S119"/>
    </row>
    <row r="120" spans="1:19" s="10" customFormat="1" x14ac:dyDescent="0.2">
      <c r="A120"/>
      <c r="B120"/>
      <c r="C120"/>
      <c r="D120"/>
      <c r="E120"/>
      <c r="F120"/>
      <c r="G120"/>
      <c r="H120"/>
      <c r="I120"/>
      <c r="J120"/>
      <c r="K120"/>
      <c r="L120"/>
      <c r="M120"/>
      <c r="N120"/>
      <c r="O120"/>
      <c r="P120"/>
      <c r="Q120"/>
      <c r="R120"/>
      <c r="S120"/>
    </row>
    <row r="121" spans="1:19" s="10" customFormat="1" x14ac:dyDescent="0.2">
      <c r="A121"/>
      <c r="B121"/>
      <c r="C121"/>
      <c r="D121"/>
      <c r="E121"/>
      <c r="F121"/>
      <c r="G121"/>
      <c r="H121"/>
      <c r="I121"/>
      <c r="J121"/>
      <c r="K121"/>
      <c r="L121"/>
      <c r="M121"/>
      <c r="N121"/>
      <c r="O121"/>
      <c r="P121"/>
      <c r="Q121"/>
      <c r="R121"/>
      <c r="S121"/>
    </row>
    <row r="122" spans="1:19" s="10" customFormat="1" x14ac:dyDescent="0.2">
      <c r="A122"/>
      <c r="B122"/>
      <c r="C122"/>
      <c r="D122"/>
      <c r="E122"/>
      <c r="F122"/>
      <c r="G122"/>
      <c r="H122"/>
      <c r="I122"/>
      <c r="J122"/>
      <c r="K122"/>
      <c r="L122"/>
      <c r="M122"/>
      <c r="N122"/>
      <c r="O122"/>
      <c r="P122"/>
      <c r="Q122"/>
      <c r="R122"/>
      <c r="S122"/>
    </row>
    <row r="123" spans="1:19" s="10" customFormat="1" x14ac:dyDescent="0.2">
      <c r="A123"/>
      <c r="B123"/>
      <c r="C123"/>
      <c r="D123"/>
      <c r="E123"/>
      <c r="F123"/>
      <c r="G123"/>
      <c r="H123"/>
      <c r="I123"/>
      <c r="J123"/>
      <c r="K123"/>
      <c r="L123"/>
      <c r="M123"/>
      <c r="N123"/>
      <c r="O123"/>
      <c r="P123"/>
      <c r="Q123"/>
      <c r="R123"/>
      <c r="S123"/>
    </row>
    <row r="124" spans="1:19" s="10" customFormat="1" x14ac:dyDescent="0.2">
      <c r="A124"/>
      <c r="B124"/>
      <c r="C124"/>
      <c r="D124"/>
      <c r="E124"/>
      <c r="F124"/>
      <c r="G124"/>
      <c r="H124"/>
      <c r="I124"/>
      <c r="J124"/>
      <c r="K124"/>
      <c r="L124"/>
      <c r="M124"/>
      <c r="N124"/>
      <c r="O124"/>
      <c r="P124"/>
      <c r="Q124"/>
      <c r="R124"/>
      <c r="S124"/>
    </row>
    <row r="125" spans="1:19" s="10" customFormat="1" x14ac:dyDescent="0.2">
      <c r="A125"/>
      <c r="B125"/>
      <c r="C125"/>
      <c r="D125"/>
      <c r="E125"/>
      <c r="F125"/>
      <c r="G125"/>
      <c r="H125"/>
      <c r="I125"/>
      <c r="J125"/>
      <c r="K125"/>
      <c r="L125"/>
      <c r="M125"/>
      <c r="N125"/>
      <c r="O125"/>
      <c r="P125"/>
      <c r="Q125"/>
      <c r="R125"/>
      <c r="S125"/>
    </row>
    <row r="126" spans="1:19" s="10" customFormat="1" x14ac:dyDescent="0.2">
      <c r="A126"/>
      <c r="B126"/>
      <c r="C126"/>
      <c r="D126"/>
      <c r="E126"/>
      <c r="F126"/>
      <c r="G126"/>
      <c r="H126"/>
      <c r="I126"/>
      <c r="J126"/>
      <c r="K126"/>
      <c r="L126"/>
      <c r="M126"/>
      <c r="N126"/>
      <c r="O126"/>
      <c r="P126"/>
      <c r="Q126"/>
      <c r="R126"/>
      <c r="S126"/>
    </row>
    <row r="127" spans="1:19" s="10" customFormat="1" x14ac:dyDescent="0.2">
      <c r="A127"/>
      <c r="B127"/>
      <c r="C127"/>
      <c r="D127"/>
      <c r="E127"/>
      <c r="F127"/>
      <c r="G127"/>
      <c r="H127"/>
      <c r="I127"/>
      <c r="J127"/>
      <c r="K127"/>
      <c r="L127"/>
      <c r="M127"/>
      <c r="N127"/>
      <c r="O127"/>
      <c r="P127"/>
      <c r="Q127"/>
      <c r="R127"/>
      <c r="S127"/>
    </row>
    <row r="128" spans="1:19" s="10" customFormat="1" x14ac:dyDescent="0.2">
      <c r="A128"/>
      <c r="B128"/>
      <c r="C128"/>
      <c r="D128"/>
      <c r="E128"/>
      <c r="F128"/>
      <c r="G128"/>
      <c r="H128"/>
      <c r="I128"/>
      <c r="J128"/>
      <c r="K128"/>
      <c r="L128"/>
      <c r="M128"/>
      <c r="N128"/>
      <c r="O128"/>
      <c r="P128"/>
      <c r="Q128"/>
      <c r="R128"/>
      <c r="S128"/>
    </row>
    <row r="129" spans="1:36" s="10" customFormat="1" x14ac:dyDescent="0.2">
      <c r="A129"/>
      <c r="B129"/>
      <c r="C129"/>
      <c r="D129"/>
      <c r="E129"/>
      <c r="F129"/>
      <c r="G129"/>
      <c r="H129"/>
      <c r="I129"/>
      <c r="J129"/>
      <c r="K129"/>
      <c r="L129"/>
      <c r="M129"/>
      <c r="N129"/>
      <c r="O129"/>
      <c r="P129"/>
      <c r="Q129"/>
      <c r="R129"/>
      <c r="S129"/>
    </row>
    <row r="130" spans="1:36" s="10" customFormat="1" x14ac:dyDescent="0.2">
      <c r="A130"/>
      <c r="B130"/>
      <c r="C130"/>
      <c r="D130"/>
      <c r="E130"/>
      <c r="F130"/>
      <c r="G130"/>
      <c r="H130"/>
      <c r="I130"/>
      <c r="J130"/>
      <c r="K130"/>
      <c r="L130"/>
      <c r="M130"/>
      <c r="N130"/>
      <c r="O130"/>
      <c r="P130"/>
      <c r="Q130"/>
      <c r="R130"/>
      <c r="S130"/>
    </row>
    <row r="131" spans="1:36" s="10" customFormat="1" x14ac:dyDescent="0.2">
      <c r="A131"/>
      <c r="B131"/>
      <c r="C131"/>
      <c r="D131"/>
      <c r="E131"/>
      <c r="F131"/>
      <c r="G131"/>
      <c r="H131"/>
      <c r="I131"/>
      <c r="J131"/>
      <c r="K131"/>
      <c r="L131"/>
      <c r="M131"/>
      <c r="N131"/>
      <c r="O131"/>
      <c r="P131"/>
      <c r="Q131"/>
      <c r="R131"/>
      <c r="S131"/>
    </row>
    <row r="132" spans="1:36" s="10" customFormat="1" x14ac:dyDescent="0.2">
      <c r="A132"/>
      <c r="B132"/>
      <c r="C132"/>
      <c r="D132"/>
      <c r="E132"/>
      <c r="F132"/>
      <c r="G132"/>
      <c r="H132"/>
      <c r="I132"/>
      <c r="J132"/>
      <c r="K132"/>
      <c r="L132"/>
      <c r="M132"/>
      <c r="N132"/>
      <c r="O132"/>
      <c r="P132"/>
      <c r="Q132"/>
      <c r="R132"/>
      <c r="S132"/>
      <c r="AF132"/>
      <c r="AG132"/>
      <c r="AH132"/>
      <c r="AI132"/>
      <c r="AJ132"/>
    </row>
    <row r="133" spans="1:36" s="10" customFormat="1" x14ac:dyDescent="0.2">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row>
    <row r="134" spans="1:36" s="10" customFormat="1" x14ac:dyDescent="0.2">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row>
  </sheetData>
  <sheetProtection algorithmName="SHA-512" hashValue="Ju8OjiOVkjgXNf9tWlcCWmWVAoQ1vqKQDEmRE0O7CwwnbqGGjXTk/fJU+o44nxykrUR4p2m0z6M+lIXmWLXjmw==" saltValue="AQPv/Zn/MzvUHc4k4qrbKA==" spinCount="100000" sheet="1" objects="1" scenarios="1"/>
  <mergeCells count="2">
    <mergeCell ref="J2:R2"/>
    <mergeCell ref="L26:V29"/>
  </mergeCells>
  <pageMargins left="0.7" right="0.7" top="0.75" bottom="0.75" header="0.3" footer="0.3"/>
  <pageSetup paperSize="3" scale="39" orientation="landscape" r:id="rId2"/>
  <headerFooter>
    <oddFooter>&amp;L&amp;Z&amp;F&amp;C&amp;A&amp;R&amp;D: &amp;T</oddFooter>
  </headerFooter>
  <ignoredErrors>
    <ignoredError sqref="J21:R22" formulaRange="1"/>
  </ignoredErrors>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AK100"/>
  <sheetViews>
    <sheetView zoomScale="98" zoomScaleNormal="98" workbookViewId="0">
      <selection activeCell="V98" sqref="V98"/>
    </sheetView>
  </sheetViews>
  <sheetFormatPr defaultRowHeight="12.75" x14ac:dyDescent="0.2"/>
  <cols>
    <col min="1" max="1" width="23.28515625" customWidth="1"/>
    <col min="3" max="3" width="12.140625" customWidth="1"/>
    <col min="4" max="4" width="15.5703125" customWidth="1"/>
    <col min="11" max="11" width="11.140625" customWidth="1"/>
  </cols>
  <sheetData>
    <row r="1" spans="1:18" ht="33" customHeight="1" x14ac:dyDescent="0.35">
      <c r="A1" s="57" t="s">
        <v>157</v>
      </c>
    </row>
    <row r="2" spans="1:18" ht="33" customHeight="1" x14ac:dyDescent="0.35">
      <c r="A2" s="57"/>
      <c r="E2" s="95" t="s">
        <v>133</v>
      </c>
      <c r="F2" s="95"/>
      <c r="G2" s="95"/>
      <c r="H2" s="95"/>
      <c r="I2" s="95"/>
      <c r="J2" s="95"/>
      <c r="K2" s="95"/>
      <c r="L2" s="95"/>
      <c r="M2" s="95"/>
    </row>
    <row r="3" spans="1:18" ht="26.25" customHeight="1" x14ac:dyDescent="0.2">
      <c r="A3" s="27" t="s">
        <v>0</v>
      </c>
      <c r="B3" s="27" t="s">
        <v>159</v>
      </c>
      <c r="C3" s="42" t="s">
        <v>31</v>
      </c>
      <c r="D3" s="27" t="s">
        <v>158</v>
      </c>
      <c r="E3" s="24" t="s">
        <v>2</v>
      </c>
      <c r="F3" s="24" t="s">
        <v>3</v>
      </c>
      <c r="G3" s="24" t="s">
        <v>4</v>
      </c>
      <c r="H3" s="24" t="s">
        <v>5</v>
      </c>
      <c r="I3" s="24" t="s">
        <v>6</v>
      </c>
      <c r="J3" s="24" t="s">
        <v>8</v>
      </c>
      <c r="K3" s="24" t="s">
        <v>7</v>
      </c>
      <c r="L3" s="24" t="s">
        <v>9</v>
      </c>
      <c r="M3" s="24" t="s">
        <v>10</v>
      </c>
    </row>
    <row r="4" spans="1:18" x14ac:dyDescent="0.2">
      <c r="A4" s="27" t="s">
        <v>176</v>
      </c>
      <c r="B4" s="56" t="s">
        <v>23</v>
      </c>
      <c r="C4" s="4">
        <v>214.42899456000004</v>
      </c>
      <c r="D4" s="5">
        <v>42688</v>
      </c>
      <c r="E4" s="4">
        <v>0.59297912713472478</v>
      </c>
      <c r="F4" s="4">
        <v>3.9207779886148014E-2</v>
      </c>
      <c r="G4" s="60">
        <v>5.9297912713472487E-3</v>
      </c>
      <c r="H4" s="4">
        <v>0.31166982922201136</v>
      </c>
      <c r="I4" s="60">
        <v>5.9297912713472487E-3</v>
      </c>
      <c r="J4" s="4">
        <v>0.12495256166982922</v>
      </c>
      <c r="K4" s="4">
        <v>0.1629506641366224</v>
      </c>
      <c r="L4" s="4">
        <v>0.3693074003795066</v>
      </c>
      <c r="M4" s="59">
        <v>5.8465370018975333</v>
      </c>
      <c r="N4" s="43" t="s">
        <v>166</v>
      </c>
      <c r="O4" s="43"/>
      <c r="Q4" s="109" t="s">
        <v>212</v>
      </c>
      <c r="R4" s="109"/>
    </row>
    <row r="5" spans="1:18" x14ac:dyDescent="0.2">
      <c r="A5" s="27" t="s">
        <v>168</v>
      </c>
      <c r="B5" s="56" t="s">
        <v>25</v>
      </c>
      <c r="C5" s="4">
        <v>295.82961408</v>
      </c>
      <c r="D5" s="5">
        <v>42682</v>
      </c>
      <c r="E5" s="4">
        <v>0.59297912713472478</v>
      </c>
      <c r="F5" s="4">
        <v>4.369070208728653E-2</v>
      </c>
      <c r="G5" s="60">
        <v>5.9297912713472487E-3</v>
      </c>
      <c r="H5" s="4">
        <v>0.41911764705882348</v>
      </c>
      <c r="I5" s="60">
        <v>5.9297912713472487E-3</v>
      </c>
      <c r="J5" s="4">
        <v>9.7485768500948755E-2</v>
      </c>
      <c r="K5" s="4">
        <v>0.1764705882352941</v>
      </c>
      <c r="L5" s="4">
        <v>0.3557874762808349</v>
      </c>
      <c r="M5" s="59">
        <v>6.3700189753320684</v>
      </c>
      <c r="N5" s="43" t="s">
        <v>166</v>
      </c>
      <c r="O5" s="43"/>
    </row>
    <row r="6" spans="1:18" x14ac:dyDescent="0.2">
      <c r="A6" s="27" t="s">
        <v>168</v>
      </c>
      <c r="B6" s="56" t="s">
        <v>26</v>
      </c>
      <c r="C6" s="4">
        <v>345.79974528000002</v>
      </c>
      <c r="D6" s="5">
        <v>42684</v>
      </c>
      <c r="E6" s="4">
        <v>0.59297912713472478</v>
      </c>
      <c r="F6" s="4">
        <v>5.2656546489563576E-2</v>
      </c>
      <c r="G6" s="60">
        <v>5.9297912713472487E-3</v>
      </c>
      <c r="H6" s="4">
        <v>0.353415559772296</v>
      </c>
      <c r="I6" s="60">
        <v>5.9297912713472487E-3</v>
      </c>
      <c r="J6" s="4">
        <v>0.1055740037950664</v>
      </c>
      <c r="K6" s="4">
        <v>0.16888045540796962</v>
      </c>
      <c r="L6" s="4">
        <v>0.45279886148007586</v>
      </c>
      <c r="M6" s="59">
        <v>6.5861005692599619</v>
      </c>
      <c r="N6" s="43" t="s">
        <v>166</v>
      </c>
      <c r="O6" s="43"/>
    </row>
    <row r="7" spans="1:18" x14ac:dyDescent="0.2">
      <c r="A7" s="27" t="s">
        <v>168</v>
      </c>
      <c r="B7" s="56" t="s">
        <v>27</v>
      </c>
      <c r="C7" s="4">
        <v>377.61647615999999</v>
      </c>
      <c r="D7" s="5">
        <v>42689</v>
      </c>
      <c r="E7" s="4">
        <v>0.33183111954459205</v>
      </c>
      <c r="F7" s="4">
        <v>6.9117647058823534E-2</v>
      </c>
      <c r="G7" s="60">
        <v>5.9297912713472487E-3</v>
      </c>
      <c r="H7" s="4">
        <v>0.42741935483870969</v>
      </c>
      <c r="I7" s="60">
        <v>5.9297912713472487E-3</v>
      </c>
      <c r="J7" s="4">
        <v>0.2027751423149905</v>
      </c>
      <c r="K7" s="4">
        <v>0.22960151802656545</v>
      </c>
      <c r="L7" s="4">
        <v>0.55289373814041742</v>
      </c>
      <c r="M7" s="59">
        <v>7.1437381404174563</v>
      </c>
      <c r="N7" s="43" t="s">
        <v>166</v>
      </c>
      <c r="O7" s="43"/>
    </row>
    <row r="8" spans="1:18" x14ac:dyDescent="0.2">
      <c r="A8" s="27" t="s">
        <v>168</v>
      </c>
      <c r="B8" s="56" t="s">
        <v>28</v>
      </c>
      <c r="C8" s="4">
        <v>421.32625920000004</v>
      </c>
      <c r="D8" s="5">
        <v>42687</v>
      </c>
      <c r="E8" s="4">
        <v>0.40322580645161288</v>
      </c>
      <c r="F8" s="4">
        <v>5.6570208728652753E-2</v>
      </c>
      <c r="G8" s="60">
        <v>5.9297912713472487E-3</v>
      </c>
      <c r="H8" s="4">
        <v>0.42765654648956353</v>
      </c>
      <c r="I8" s="60">
        <v>5.9297912713472487E-3</v>
      </c>
      <c r="J8" s="4">
        <v>0.22333965844402276</v>
      </c>
      <c r="K8" s="4">
        <v>0.26446869070208728</v>
      </c>
      <c r="L8" s="4">
        <v>0.52443074003795065</v>
      </c>
      <c r="M8" s="59">
        <v>6.4008538899430736</v>
      </c>
      <c r="N8" s="43" t="s">
        <v>166</v>
      </c>
      <c r="O8" s="43"/>
    </row>
    <row r="9" spans="1:18" x14ac:dyDescent="0.2">
      <c r="N9" s="43"/>
      <c r="O9" s="43"/>
    </row>
    <row r="10" spans="1:18" x14ac:dyDescent="0.2">
      <c r="A10" s="9" t="s">
        <v>207</v>
      </c>
      <c r="B10" s="63" t="s">
        <v>161</v>
      </c>
      <c r="C10" s="4">
        <v>214</v>
      </c>
      <c r="D10" s="80">
        <v>42891</v>
      </c>
      <c r="E10" s="58">
        <v>1.8</v>
      </c>
      <c r="F10" s="58">
        <v>0.02</v>
      </c>
      <c r="G10" s="58">
        <v>0.01</v>
      </c>
      <c r="H10" s="56">
        <v>0.25</v>
      </c>
      <c r="I10" s="58">
        <v>4.7E-2</v>
      </c>
      <c r="J10" s="56">
        <v>0.16</v>
      </c>
      <c r="K10" s="58">
        <v>0.17</v>
      </c>
      <c r="L10" s="58">
        <v>0.12</v>
      </c>
      <c r="M10" s="56">
        <v>4.3</v>
      </c>
      <c r="N10" s="43" t="s">
        <v>205</v>
      </c>
      <c r="O10" s="43"/>
    </row>
    <row r="11" spans="1:18" x14ac:dyDescent="0.2">
      <c r="A11" s="9" t="s">
        <v>160</v>
      </c>
      <c r="B11" s="63" t="s">
        <v>161</v>
      </c>
      <c r="C11" s="4">
        <v>214</v>
      </c>
      <c r="D11" s="80">
        <v>42891</v>
      </c>
      <c r="E11" s="58">
        <v>1.9</v>
      </c>
      <c r="F11" s="58">
        <v>2.1000000000000001E-2</v>
      </c>
      <c r="G11" s="58">
        <v>1.0999999999999999E-2</v>
      </c>
      <c r="H11" s="56">
        <v>0.32</v>
      </c>
      <c r="I11" s="58">
        <v>5.0999999999999997E-2</v>
      </c>
      <c r="J11" s="56">
        <v>0.15</v>
      </c>
      <c r="K11" s="58">
        <v>0.18</v>
      </c>
      <c r="L11" s="58">
        <v>0.13</v>
      </c>
      <c r="M11" s="56">
        <v>4.5</v>
      </c>
      <c r="N11" s="43" t="s">
        <v>206</v>
      </c>
      <c r="O11" s="43"/>
    </row>
    <row r="12" spans="1:18" x14ac:dyDescent="0.2">
      <c r="A12" s="9" t="s">
        <v>160</v>
      </c>
      <c r="B12" s="63" t="s">
        <v>161</v>
      </c>
      <c r="C12" s="4">
        <v>230</v>
      </c>
      <c r="D12" s="80">
        <v>42892</v>
      </c>
      <c r="E12" s="58">
        <v>1.9</v>
      </c>
      <c r="F12" s="58">
        <v>2.1000000000000001E-2</v>
      </c>
      <c r="G12" s="58">
        <v>1.0999999999999999E-2</v>
      </c>
      <c r="H12" s="56">
        <v>0.44</v>
      </c>
      <c r="I12" s="58">
        <v>5.0999999999999997E-2</v>
      </c>
      <c r="J12" s="56">
        <v>0.15</v>
      </c>
      <c r="K12" s="58">
        <v>0.18</v>
      </c>
      <c r="L12" s="58">
        <v>0.13</v>
      </c>
      <c r="M12" s="56">
        <v>4.3</v>
      </c>
      <c r="N12" s="43" t="s">
        <v>206</v>
      </c>
      <c r="O12" s="43"/>
      <c r="Q12" t="s">
        <v>180</v>
      </c>
    </row>
    <row r="13" spans="1:18" x14ac:dyDescent="0.2">
      <c r="A13" s="9" t="s">
        <v>160</v>
      </c>
      <c r="B13" s="63" t="s">
        <v>161</v>
      </c>
      <c r="C13" s="4">
        <v>230</v>
      </c>
      <c r="D13" s="80">
        <v>42892</v>
      </c>
      <c r="E13" s="58">
        <v>1.9</v>
      </c>
      <c r="F13" s="58">
        <v>2.1000000000000001E-2</v>
      </c>
      <c r="G13" s="58">
        <v>1.0999999999999999E-2</v>
      </c>
      <c r="H13" s="56">
        <v>0.36</v>
      </c>
      <c r="I13" s="58">
        <v>5.0999999999999997E-2</v>
      </c>
      <c r="J13" s="56">
        <v>0.14000000000000001</v>
      </c>
      <c r="K13" s="58">
        <v>0.18</v>
      </c>
      <c r="L13" s="58">
        <v>0.13</v>
      </c>
      <c r="M13" s="56">
        <v>4.5999999999999996</v>
      </c>
      <c r="N13" s="43" t="s">
        <v>206</v>
      </c>
      <c r="O13" s="43"/>
      <c r="Q13" t="s">
        <v>177</v>
      </c>
    </row>
    <row r="14" spans="1:18" x14ac:dyDescent="0.2">
      <c r="A14" s="9" t="s">
        <v>160</v>
      </c>
      <c r="B14" s="63" t="s">
        <v>161</v>
      </c>
      <c r="C14" s="4">
        <v>246</v>
      </c>
      <c r="D14" s="80">
        <v>42891</v>
      </c>
      <c r="E14" s="58">
        <v>1.9</v>
      </c>
      <c r="F14" s="58">
        <v>2.1000000000000001E-2</v>
      </c>
      <c r="G14" s="58">
        <v>1.0999999999999999E-2</v>
      </c>
      <c r="H14" s="56">
        <v>0.41</v>
      </c>
      <c r="I14" s="58">
        <v>5.0999999999999997E-2</v>
      </c>
      <c r="J14" s="56">
        <v>0.17</v>
      </c>
      <c r="K14" s="58">
        <v>0.18</v>
      </c>
      <c r="L14" s="58">
        <v>0.13</v>
      </c>
      <c r="M14" s="56">
        <v>5.0999999999999996</v>
      </c>
      <c r="N14" s="43" t="s">
        <v>206</v>
      </c>
      <c r="O14" s="43"/>
      <c r="Q14" t="s">
        <v>213</v>
      </c>
    </row>
    <row r="15" spans="1:18" x14ac:dyDescent="0.2">
      <c r="A15" s="9" t="s">
        <v>160</v>
      </c>
      <c r="B15" s="63" t="s">
        <v>161</v>
      </c>
      <c r="C15" s="4">
        <v>246</v>
      </c>
      <c r="D15" s="80">
        <v>42891</v>
      </c>
      <c r="E15" s="58">
        <v>1.9</v>
      </c>
      <c r="F15" s="58">
        <v>2.1000000000000001E-2</v>
      </c>
      <c r="G15" s="58">
        <v>1.0999999999999999E-2</v>
      </c>
      <c r="H15" s="56">
        <v>0.31</v>
      </c>
      <c r="I15" s="58">
        <v>5.0999999999999997E-2</v>
      </c>
      <c r="J15" s="56">
        <v>0.14000000000000001</v>
      </c>
      <c r="K15" s="58">
        <v>0.18</v>
      </c>
      <c r="L15" s="58">
        <v>0.13</v>
      </c>
      <c r="M15" s="56">
        <v>4.7</v>
      </c>
      <c r="N15" s="43" t="s">
        <v>206</v>
      </c>
      <c r="O15" s="43"/>
      <c r="Q15" t="s">
        <v>178</v>
      </c>
    </row>
    <row r="16" spans="1:18" x14ac:dyDescent="0.2">
      <c r="A16" s="9" t="s">
        <v>160</v>
      </c>
      <c r="B16" s="63" t="s">
        <v>163</v>
      </c>
      <c r="C16" s="4">
        <v>333</v>
      </c>
      <c r="D16" s="80">
        <v>42891</v>
      </c>
      <c r="E16" s="58">
        <v>1.9</v>
      </c>
      <c r="F16" s="58">
        <v>2.1000000000000001E-2</v>
      </c>
      <c r="G16" s="58">
        <v>1.0999999999999999E-2</v>
      </c>
      <c r="H16" s="56">
        <v>0.39</v>
      </c>
      <c r="I16" s="58">
        <v>5.0999999999999997E-2</v>
      </c>
      <c r="J16" s="56">
        <v>0.19</v>
      </c>
      <c r="K16" s="58">
        <v>0.18</v>
      </c>
      <c r="L16" s="58">
        <v>0.13</v>
      </c>
      <c r="M16" s="56">
        <v>5.7</v>
      </c>
      <c r="N16" s="43" t="s">
        <v>206</v>
      </c>
      <c r="O16" s="43"/>
    </row>
    <row r="17" spans="1:29" x14ac:dyDescent="0.2">
      <c r="A17" s="9" t="s">
        <v>160</v>
      </c>
      <c r="B17" s="63" t="s">
        <v>163</v>
      </c>
      <c r="C17" s="4">
        <v>333</v>
      </c>
      <c r="D17" s="80">
        <v>42892</v>
      </c>
      <c r="E17" s="58">
        <v>1.9</v>
      </c>
      <c r="F17" s="58">
        <v>2.1000000000000001E-2</v>
      </c>
      <c r="G17" s="58">
        <v>1.0999999999999999E-2</v>
      </c>
      <c r="H17" s="56">
        <v>0.31</v>
      </c>
      <c r="I17" s="58">
        <v>5.0999999999999997E-2</v>
      </c>
      <c r="J17" s="56">
        <v>0.13</v>
      </c>
      <c r="K17" s="58">
        <v>0.18</v>
      </c>
      <c r="L17" s="58">
        <v>0.13</v>
      </c>
      <c r="M17" s="56">
        <v>4.5</v>
      </c>
      <c r="N17" s="43" t="s">
        <v>206</v>
      </c>
      <c r="O17" s="43"/>
      <c r="S17" s="78"/>
      <c r="T17" s="78"/>
      <c r="U17" s="78"/>
      <c r="V17" s="78"/>
      <c r="W17" s="78"/>
      <c r="X17" s="78"/>
      <c r="Y17" s="78"/>
      <c r="Z17" s="78"/>
      <c r="AA17" s="78"/>
      <c r="AB17" s="78"/>
      <c r="AC17" s="78"/>
    </row>
    <row r="18" spans="1:29" x14ac:dyDescent="0.2">
      <c r="A18" s="9" t="s">
        <v>160</v>
      </c>
      <c r="B18" s="63" t="s">
        <v>163</v>
      </c>
      <c r="C18" s="4">
        <v>346</v>
      </c>
      <c r="D18" s="80">
        <v>42892</v>
      </c>
      <c r="E18" s="58">
        <v>1.9</v>
      </c>
      <c r="F18" s="58">
        <v>2.1000000000000001E-2</v>
      </c>
      <c r="G18" s="58">
        <v>1.0999999999999999E-2</v>
      </c>
      <c r="H18" s="56">
        <v>0.37</v>
      </c>
      <c r="I18" s="58">
        <v>5.0999999999999997E-2</v>
      </c>
      <c r="J18" s="4">
        <v>9.5000000000000001E-2</v>
      </c>
      <c r="K18" s="58">
        <v>0.18</v>
      </c>
      <c r="L18" s="58">
        <v>0.13</v>
      </c>
      <c r="M18" s="56">
        <v>4.2</v>
      </c>
      <c r="N18" s="43" t="s">
        <v>206</v>
      </c>
      <c r="O18" s="43"/>
      <c r="S18" s="78"/>
      <c r="T18" s="78"/>
      <c r="U18" s="78"/>
      <c r="V18" s="78"/>
      <c r="W18" s="78"/>
      <c r="X18" s="78"/>
      <c r="Y18" s="78"/>
      <c r="Z18" s="78"/>
      <c r="AA18" s="78"/>
      <c r="AB18" s="78"/>
      <c r="AC18" s="78"/>
    </row>
    <row r="19" spans="1:29" x14ac:dyDescent="0.2">
      <c r="A19" s="9" t="s">
        <v>160</v>
      </c>
      <c r="B19" s="63" t="s">
        <v>163</v>
      </c>
      <c r="C19" s="4">
        <v>346</v>
      </c>
      <c r="D19" s="80">
        <v>42892</v>
      </c>
      <c r="E19" s="58">
        <v>1.9</v>
      </c>
      <c r="F19" s="58">
        <v>2.1000000000000001E-2</v>
      </c>
      <c r="G19" s="58">
        <v>1.0999999999999999E-2</v>
      </c>
      <c r="H19" s="56">
        <v>0.38</v>
      </c>
      <c r="I19" s="58">
        <v>5.0999999999999997E-2</v>
      </c>
      <c r="J19" s="56">
        <v>0.16</v>
      </c>
      <c r="K19" s="58">
        <v>0.18</v>
      </c>
      <c r="L19" s="58">
        <v>0.13</v>
      </c>
      <c r="M19" s="56">
        <v>4</v>
      </c>
      <c r="N19" s="43" t="s">
        <v>206</v>
      </c>
      <c r="O19" s="43"/>
      <c r="S19" s="111"/>
      <c r="T19" s="111"/>
      <c r="U19" s="78"/>
      <c r="V19" s="111"/>
      <c r="W19" s="111"/>
      <c r="X19" s="111"/>
      <c r="Y19" s="111"/>
      <c r="Z19" s="111"/>
      <c r="AA19" s="78"/>
      <c r="AB19" s="78"/>
      <c r="AC19" s="78"/>
    </row>
    <row r="20" spans="1:29" x14ac:dyDescent="0.2">
      <c r="A20" s="27"/>
      <c r="B20" s="63"/>
      <c r="C20" s="4"/>
      <c r="D20" s="54"/>
      <c r="E20" s="63"/>
      <c r="F20" s="63"/>
      <c r="G20" s="63"/>
      <c r="H20" s="63"/>
      <c r="I20" s="63"/>
      <c r="J20" s="63"/>
      <c r="K20" s="63"/>
      <c r="L20" s="63"/>
      <c r="M20" s="63"/>
      <c r="N20" s="43"/>
      <c r="O20" s="43"/>
      <c r="S20" s="78"/>
      <c r="T20" s="78"/>
      <c r="U20" s="78"/>
      <c r="V20" s="79"/>
      <c r="W20" s="79"/>
      <c r="X20" s="79"/>
      <c r="Y20" s="79"/>
      <c r="Z20" s="79"/>
      <c r="AA20" s="79"/>
      <c r="AB20" s="79"/>
      <c r="AC20" s="79"/>
    </row>
    <row r="21" spans="1:29" x14ac:dyDescent="0.2">
      <c r="A21" s="9" t="s">
        <v>69</v>
      </c>
      <c r="B21" s="63" t="s">
        <v>23</v>
      </c>
      <c r="C21" s="4">
        <v>214</v>
      </c>
      <c r="D21" s="80">
        <v>42433</v>
      </c>
      <c r="E21" s="63">
        <v>2.5</v>
      </c>
      <c r="F21" s="63">
        <v>0.11</v>
      </c>
      <c r="G21" s="63">
        <v>5.0000000000000001E-3</v>
      </c>
      <c r="H21" s="63">
        <v>0.25</v>
      </c>
      <c r="I21" s="63">
        <v>1.2E-2</v>
      </c>
      <c r="J21" s="63">
        <v>5.6000000000000001E-2</v>
      </c>
      <c r="K21" s="63">
        <v>0.05</v>
      </c>
      <c r="L21" s="63">
        <v>0.05</v>
      </c>
      <c r="M21" s="63"/>
      <c r="N21" s="43" t="s">
        <v>183</v>
      </c>
      <c r="O21" s="43"/>
      <c r="S21" s="110"/>
      <c r="T21" s="110"/>
      <c r="U21" s="110"/>
      <c r="V21" s="110"/>
      <c r="W21" s="110"/>
      <c r="X21" s="110"/>
      <c r="Y21" s="110"/>
      <c r="Z21" s="110"/>
      <c r="AA21" s="110"/>
      <c r="AB21" s="110"/>
      <c r="AC21" s="110"/>
    </row>
    <row r="22" spans="1:29" x14ac:dyDescent="0.2">
      <c r="A22" s="9" t="s">
        <v>69</v>
      </c>
      <c r="B22" s="63" t="s">
        <v>23</v>
      </c>
      <c r="C22" s="4">
        <v>214</v>
      </c>
      <c r="D22" s="80">
        <v>42433</v>
      </c>
      <c r="E22" s="63">
        <v>2.5</v>
      </c>
      <c r="F22" s="63">
        <v>2.5000000000000001E-2</v>
      </c>
      <c r="G22" s="63">
        <v>5.0000000000000001E-3</v>
      </c>
      <c r="H22" s="63">
        <v>0.25</v>
      </c>
      <c r="I22" s="63">
        <v>1.2E-2</v>
      </c>
      <c r="J22" s="63">
        <v>0.11</v>
      </c>
      <c r="K22" s="63">
        <v>0.05</v>
      </c>
      <c r="L22" s="63">
        <v>0.05</v>
      </c>
      <c r="M22" s="63"/>
      <c r="N22" s="43" t="s">
        <v>183</v>
      </c>
      <c r="O22" s="43"/>
      <c r="S22" s="110"/>
      <c r="T22" s="110"/>
      <c r="U22" s="110"/>
      <c r="V22" s="110"/>
      <c r="W22" s="110"/>
      <c r="X22" s="110"/>
      <c r="Y22" s="110"/>
      <c r="Z22" s="110"/>
      <c r="AA22" s="110"/>
      <c r="AB22" s="110"/>
      <c r="AC22" s="110"/>
    </row>
    <row r="23" spans="1:29" x14ac:dyDescent="0.2">
      <c r="A23" s="9" t="s">
        <v>69</v>
      </c>
      <c r="B23" s="63" t="s">
        <v>23</v>
      </c>
      <c r="C23" s="4">
        <v>214</v>
      </c>
      <c r="D23" s="80">
        <v>42433</v>
      </c>
      <c r="E23" s="63">
        <v>2.5</v>
      </c>
      <c r="F23" s="63">
        <v>2.5000000000000001E-2</v>
      </c>
      <c r="G23" s="63">
        <v>5.0000000000000001E-3</v>
      </c>
      <c r="H23" s="63">
        <v>0.25</v>
      </c>
      <c r="I23" s="63">
        <v>1.2E-2</v>
      </c>
      <c r="J23" s="63">
        <v>6.9000000000000006E-2</v>
      </c>
      <c r="K23" s="63">
        <v>0.05</v>
      </c>
      <c r="L23" s="63">
        <v>0.05</v>
      </c>
      <c r="M23" s="63"/>
      <c r="N23" s="43" t="s">
        <v>183</v>
      </c>
      <c r="O23" s="43"/>
      <c r="S23" s="110"/>
      <c r="T23" s="110"/>
      <c r="U23" s="110"/>
      <c r="V23" s="110"/>
      <c r="W23" s="110"/>
      <c r="X23" s="110"/>
      <c r="Y23" s="110"/>
      <c r="Z23" s="110"/>
      <c r="AA23" s="110"/>
      <c r="AB23" s="110"/>
      <c r="AC23" s="112"/>
    </row>
    <row r="24" spans="1:29" x14ac:dyDescent="0.2">
      <c r="A24" s="9" t="s">
        <v>69</v>
      </c>
      <c r="B24" s="63" t="s">
        <v>23</v>
      </c>
      <c r="C24" s="4">
        <v>214</v>
      </c>
      <c r="D24" s="80">
        <v>42433</v>
      </c>
      <c r="E24" s="63">
        <v>2.5</v>
      </c>
      <c r="F24" s="63">
        <v>2.5000000000000001E-2</v>
      </c>
      <c r="G24" s="63">
        <v>5.0000000000000001E-3</v>
      </c>
      <c r="H24" s="63">
        <v>0.25</v>
      </c>
      <c r="I24" s="63">
        <v>1.2E-2</v>
      </c>
      <c r="J24" s="63">
        <v>6.2E-2</v>
      </c>
      <c r="K24" s="63">
        <v>0.05</v>
      </c>
      <c r="L24" s="63">
        <v>0.05</v>
      </c>
      <c r="M24" s="63"/>
      <c r="N24" s="43" t="s">
        <v>183</v>
      </c>
      <c r="O24" s="43"/>
      <c r="S24" s="110"/>
      <c r="T24" s="110"/>
      <c r="U24" s="110"/>
      <c r="V24" s="110"/>
      <c r="W24" s="112"/>
      <c r="X24" s="110"/>
      <c r="Y24" s="110"/>
      <c r="Z24" s="110"/>
      <c r="AA24" s="113"/>
      <c r="AB24" s="110"/>
      <c r="AC24" s="110"/>
    </row>
    <row r="25" spans="1:29" x14ac:dyDescent="0.2">
      <c r="A25" s="9" t="s">
        <v>69</v>
      </c>
      <c r="B25" s="63" t="s">
        <v>23</v>
      </c>
      <c r="C25" s="4">
        <v>214</v>
      </c>
      <c r="D25" s="80">
        <v>42433</v>
      </c>
      <c r="E25" s="63">
        <v>2.5</v>
      </c>
      <c r="F25" s="63">
        <v>2.5000000000000001E-2</v>
      </c>
      <c r="G25" s="63">
        <v>5.0000000000000001E-3</v>
      </c>
      <c r="H25" s="63">
        <v>0.25</v>
      </c>
      <c r="I25" s="63">
        <v>1.2E-2</v>
      </c>
      <c r="J25" s="63">
        <v>4.1000000000000002E-2</v>
      </c>
      <c r="K25" s="63">
        <v>0.05</v>
      </c>
      <c r="L25" s="63">
        <v>0.05</v>
      </c>
      <c r="M25" s="63"/>
      <c r="N25" s="43" t="s">
        <v>183</v>
      </c>
      <c r="O25" s="43"/>
      <c r="S25" s="78"/>
      <c r="T25" s="78"/>
      <c r="U25" s="78"/>
      <c r="V25" s="78"/>
      <c r="W25" s="78"/>
      <c r="X25" s="78"/>
      <c r="Y25" s="78"/>
      <c r="Z25" s="78"/>
      <c r="AA25" s="78"/>
      <c r="AB25" s="78"/>
      <c r="AC25" s="78"/>
    </row>
    <row r="26" spans="1:29" x14ac:dyDescent="0.2">
      <c r="A26" s="9" t="s">
        <v>69</v>
      </c>
      <c r="B26" s="63" t="s">
        <v>23</v>
      </c>
      <c r="C26" s="4">
        <v>214</v>
      </c>
      <c r="D26" s="80">
        <v>42433</v>
      </c>
      <c r="E26" s="63">
        <v>2.5</v>
      </c>
      <c r="F26" s="63">
        <v>2.5000000000000001E-2</v>
      </c>
      <c r="G26" s="63">
        <v>5.0000000000000001E-3</v>
      </c>
      <c r="H26" s="63">
        <v>0.25</v>
      </c>
      <c r="I26" s="63">
        <v>1.2E-2</v>
      </c>
      <c r="J26" s="63">
        <v>7.0000000000000007E-2</v>
      </c>
      <c r="K26" s="63">
        <v>0.05</v>
      </c>
      <c r="L26" s="63">
        <v>0.05</v>
      </c>
      <c r="M26" s="63"/>
      <c r="N26" s="43" t="s">
        <v>183</v>
      </c>
      <c r="O26" s="43"/>
      <c r="P26" s="43" t="s">
        <v>184</v>
      </c>
    </row>
    <row r="27" spans="1:29" x14ac:dyDescent="0.2">
      <c r="A27" s="9" t="s">
        <v>69</v>
      </c>
      <c r="B27" s="63" t="s">
        <v>23</v>
      </c>
      <c r="C27" s="4">
        <v>214</v>
      </c>
      <c r="D27" s="80">
        <v>42433</v>
      </c>
      <c r="E27" s="63">
        <v>2.5</v>
      </c>
      <c r="F27" s="63">
        <v>2.5000000000000001E-2</v>
      </c>
      <c r="G27" s="63">
        <v>5.0000000000000001E-3</v>
      </c>
      <c r="H27" s="63">
        <v>0.25</v>
      </c>
      <c r="I27" s="63">
        <v>1.2E-2</v>
      </c>
      <c r="J27" s="63">
        <v>9.2999999999999999E-2</v>
      </c>
      <c r="K27" s="63">
        <v>0.05</v>
      </c>
      <c r="L27" s="63">
        <v>0.05</v>
      </c>
      <c r="M27" s="63"/>
      <c r="N27" s="43" t="s">
        <v>183</v>
      </c>
      <c r="O27" s="43"/>
      <c r="P27" s="43" t="s">
        <v>185</v>
      </c>
    </row>
    <row r="28" spans="1:29" x14ac:dyDescent="0.2">
      <c r="A28" s="9" t="s">
        <v>69</v>
      </c>
      <c r="B28" s="63" t="s">
        <v>23</v>
      </c>
      <c r="C28" s="4">
        <v>214</v>
      </c>
      <c r="D28" s="80">
        <v>42433</v>
      </c>
      <c r="E28" s="63">
        <v>2.5</v>
      </c>
      <c r="F28" s="63">
        <v>2.5000000000000001E-2</v>
      </c>
      <c r="G28" s="63">
        <v>5.0000000000000001E-3</v>
      </c>
      <c r="H28" s="63">
        <v>0.25</v>
      </c>
      <c r="I28" s="63">
        <v>1.2E-2</v>
      </c>
      <c r="J28" s="63">
        <v>7.6999999999999999E-2</v>
      </c>
      <c r="K28" s="63">
        <v>0.05</v>
      </c>
      <c r="L28" s="63">
        <v>0.05</v>
      </c>
      <c r="M28" s="63"/>
      <c r="N28" s="43" t="s">
        <v>183</v>
      </c>
      <c r="O28" s="43"/>
      <c r="P28" s="43"/>
    </row>
    <row r="29" spans="1:29" x14ac:dyDescent="0.2">
      <c r="A29" s="15" t="s">
        <v>69</v>
      </c>
      <c r="B29" s="92" t="s">
        <v>23</v>
      </c>
      <c r="C29" s="4">
        <v>214</v>
      </c>
      <c r="D29" s="108">
        <v>42231</v>
      </c>
      <c r="E29" s="92">
        <v>2.5</v>
      </c>
      <c r="F29" s="92">
        <v>2.5000000000000001E-2</v>
      </c>
      <c r="G29" s="92">
        <v>5.0000000000000001E-3</v>
      </c>
      <c r="H29" s="92">
        <v>0.25</v>
      </c>
      <c r="I29" s="92">
        <v>1.2E-2</v>
      </c>
      <c r="J29" s="92">
        <v>2.5000000000000001E-3</v>
      </c>
      <c r="K29" s="92">
        <v>0.41</v>
      </c>
      <c r="L29" s="92">
        <v>0.71</v>
      </c>
      <c r="M29" s="63"/>
      <c r="N29" s="43" t="s">
        <v>183</v>
      </c>
      <c r="O29" s="43"/>
    </row>
    <row r="30" spans="1:29" x14ac:dyDescent="0.2">
      <c r="A30" s="15" t="s">
        <v>69</v>
      </c>
      <c r="B30" s="92" t="s">
        <v>23</v>
      </c>
      <c r="C30" s="4">
        <v>214</v>
      </c>
      <c r="D30" s="108">
        <v>42231</v>
      </c>
      <c r="E30" s="92">
        <v>2.5</v>
      </c>
      <c r="F30" s="92">
        <v>2.5000000000000001E-2</v>
      </c>
      <c r="G30" s="92">
        <v>5.0000000000000001E-3</v>
      </c>
      <c r="H30" s="92">
        <v>0.25</v>
      </c>
      <c r="I30" s="92">
        <v>1.2E-2</v>
      </c>
      <c r="J30" s="92">
        <v>2.5000000000000001E-3</v>
      </c>
      <c r="K30" s="92">
        <v>0.22</v>
      </c>
      <c r="L30" s="92">
        <v>0.43</v>
      </c>
      <c r="M30" s="63"/>
      <c r="N30" s="43" t="s">
        <v>183</v>
      </c>
    </row>
    <row r="31" spans="1:29" x14ac:dyDescent="0.2">
      <c r="A31" s="15" t="s">
        <v>69</v>
      </c>
      <c r="B31" s="92" t="s">
        <v>23</v>
      </c>
      <c r="C31" s="4">
        <v>214</v>
      </c>
      <c r="D31" s="108">
        <v>42231</v>
      </c>
      <c r="E31" s="92">
        <v>2.5</v>
      </c>
      <c r="F31" s="92">
        <v>2.5000000000000001E-2</v>
      </c>
      <c r="G31" s="92">
        <v>5.0000000000000001E-3</v>
      </c>
      <c r="H31" s="92">
        <v>0.25</v>
      </c>
      <c r="I31" s="92">
        <v>1.2E-2</v>
      </c>
      <c r="J31" s="92">
        <v>2.5000000000000001E-3</v>
      </c>
      <c r="K31" s="92">
        <v>0.17</v>
      </c>
      <c r="L31" s="92">
        <v>0.32</v>
      </c>
      <c r="M31" s="63"/>
      <c r="N31" s="43" t="s">
        <v>183</v>
      </c>
    </row>
    <row r="32" spans="1:29" x14ac:dyDescent="0.2">
      <c r="A32" s="15" t="s">
        <v>69</v>
      </c>
      <c r="B32" s="92" t="s">
        <v>23</v>
      </c>
      <c r="C32" s="4">
        <v>214</v>
      </c>
      <c r="D32" s="108">
        <v>42231</v>
      </c>
      <c r="E32" s="92">
        <v>2.5</v>
      </c>
      <c r="F32" s="92">
        <v>2.5000000000000001E-2</v>
      </c>
      <c r="G32" s="92">
        <v>5.0000000000000001E-3</v>
      </c>
      <c r="H32" s="92">
        <v>0.25</v>
      </c>
      <c r="I32" s="92">
        <v>1.2E-2</v>
      </c>
      <c r="J32" s="92">
        <v>2.5000000000000001E-3</v>
      </c>
      <c r="K32" s="92">
        <v>0.05</v>
      </c>
      <c r="L32" s="92">
        <v>0.16</v>
      </c>
      <c r="M32" s="63"/>
      <c r="N32" s="43" t="s">
        <v>183</v>
      </c>
    </row>
    <row r="33" spans="1:18" x14ac:dyDescent="0.2">
      <c r="A33" s="15" t="s">
        <v>69</v>
      </c>
      <c r="B33" s="92" t="s">
        <v>23</v>
      </c>
      <c r="C33" s="4">
        <v>214</v>
      </c>
      <c r="D33" s="108">
        <v>42231</v>
      </c>
      <c r="E33" s="92">
        <v>2.5</v>
      </c>
      <c r="F33" s="92">
        <v>2.5000000000000001E-2</v>
      </c>
      <c r="G33" s="92">
        <v>5.0000000000000001E-3</v>
      </c>
      <c r="H33" s="92">
        <v>0.25</v>
      </c>
      <c r="I33" s="92">
        <v>1.2E-2</v>
      </c>
      <c r="J33" s="92">
        <v>2.5000000000000001E-3</v>
      </c>
      <c r="K33" s="92">
        <v>0.05</v>
      </c>
      <c r="L33" s="92">
        <v>0.28999999999999998</v>
      </c>
      <c r="M33" s="63"/>
      <c r="N33" s="43" t="s">
        <v>183</v>
      </c>
    </row>
    <row r="34" spans="1:18" x14ac:dyDescent="0.2">
      <c r="A34" s="27"/>
      <c r="B34" s="63"/>
      <c r="C34" s="4"/>
      <c r="D34" s="54"/>
      <c r="E34" s="63"/>
      <c r="F34" s="63"/>
      <c r="G34" s="63"/>
      <c r="H34" s="63"/>
      <c r="I34" s="63"/>
      <c r="J34" s="63"/>
      <c r="K34" s="63"/>
      <c r="L34" s="63"/>
      <c r="M34" s="63"/>
    </row>
    <row r="35" spans="1:18" x14ac:dyDescent="0.2">
      <c r="A35" s="27"/>
      <c r="B35" s="63"/>
      <c r="C35" s="4"/>
      <c r="D35" s="54"/>
      <c r="E35" s="63"/>
      <c r="F35" s="63"/>
      <c r="G35" s="63"/>
      <c r="H35" s="63"/>
      <c r="I35" s="63"/>
      <c r="J35" s="63"/>
      <c r="K35" s="63"/>
      <c r="L35" s="63"/>
      <c r="M35" s="63"/>
    </row>
    <row r="36" spans="1:18" ht="15.75" x14ac:dyDescent="0.25">
      <c r="A36" s="62" t="s">
        <v>160</v>
      </c>
      <c r="B36" s="20" t="s">
        <v>171</v>
      </c>
      <c r="C36" s="19"/>
      <c r="D36" s="62" t="s">
        <v>173</v>
      </c>
      <c r="E36" s="36">
        <f>AVERAGE(E10:E15)</f>
        <v>1.8833333333333335</v>
      </c>
      <c r="F36" s="36">
        <f t="shared" ref="F36:M36" si="0">AVERAGE(F10:F15)</f>
        <v>2.0833333333333332E-2</v>
      </c>
      <c r="G36" s="36">
        <f t="shared" si="0"/>
        <v>1.0833333333333332E-2</v>
      </c>
      <c r="H36" s="36">
        <f t="shared" si="0"/>
        <v>0.34833333333333333</v>
      </c>
      <c r="I36" s="36">
        <f t="shared" si="0"/>
        <v>5.0333333333333334E-2</v>
      </c>
      <c r="J36" s="36">
        <f t="shared" si="0"/>
        <v>0.15166666666666667</v>
      </c>
      <c r="K36" s="36">
        <f t="shared" si="0"/>
        <v>0.17833333333333332</v>
      </c>
      <c r="L36" s="36">
        <f t="shared" si="0"/>
        <v>0.12833333333333333</v>
      </c>
      <c r="M36" s="36">
        <f t="shared" si="0"/>
        <v>4.5833333333333339</v>
      </c>
    </row>
    <row r="37" spans="1:18" ht="15.75" x14ac:dyDescent="0.25">
      <c r="A37" s="19"/>
      <c r="B37" s="20" t="s">
        <v>172</v>
      </c>
      <c r="C37" s="19"/>
      <c r="D37" s="62" t="s">
        <v>173</v>
      </c>
      <c r="E37" s="36">
        <f>AVERAGE(E16:E19)</f>
        <v>1.9</v>
      </c>
      <c r="F37" s="36">
        <f t="shared" ref="F37:M37" si="1">AVERAGE(F16:F19)</f>
        <v>2.1000000000000001E-2</v>
      </c>
      <c r="G37" s="36">
        <f t="shared" si="1"/>
        <v>1.0999999999999999E-2</v>
      </c>
      <c r="H37" s="36">
        <f t="shared" si="1"/>
        <v>0.36249999999999993</v>
      </c>
      <c r="I37" s="36">
        <f t="shared" si="1"/>
        <v>5.0999999999999997E-2</v>
      </c>
      <c r="J37" s="36">
        <f t="shared" si="1"/>
        <v>0.14375000000000002</v>
      </c>
      <c r="K37" s="36">
        <f t="shared" si="1"/>
        <v>0.18</v>
      </c>
      <c r="L37" s="36">
        <f t="shared" si="1"/>
        <v>0.13</v>
      </c>
      <c r="M37" s="36">
        <f t="shared" si="1"/>
        <v>4.5999999999999996</v>
      </c>
    </row>
    <row r="38" spans="1:18" ht="13.5" thickBot="1" x14ac:dyDescent="0.25">
      <c r="B38" s="63"/>
      <c r="D38" s="27"/>
      <c r="E38" s="27"/>
    </row>
    <row r="39" spans="1:18" x14ac:dyDescent="0.2">
      <c r="D39" s="65" t="s">
        <v>162</v>
      </c>
      <c r="E39" s="73">
        <v>1.82</v>
      </c>
      <c r="F39" s="73">
        <v>2.0299999999999999E-2</v>
      </c>
      <c r="G39" s="73">
        <v>1.0500000000000001E-2</v>
      </c>
      <c r="H39" s="73">
        <v>0.122</v>
      </c>
      <c r="I39" s="73">
        <v>4.8099999999999997E-2</v>
      </c>
      <c r="J39" s="75">
        <v>7.3899999999999999E-3</v>
      </c>
      <c r="K39" s="73">
        <v>0.17399999999999999</v>
      </c>
      <c r="L39" s="73">
        <v>0.122</v>
      </c>
      <c r="M39" s="74">
        <v>0.28799999999999998</v>
      </c>
      <c r="N39" t="s">
        <v>179</v>
      </c>
    </row>
    <row r="40" spans="1:18" x14ac:dyDescent="0.2">
      <c r="C40" t="s">
        <v>170</v>
      </c>
      <c r="D40" s="66" t="s">
        <v>167</v>
      </c>
      <c r="E40" s="67">
        <v>1.21</v>
      </c>
      <c r="F40" s="67"/>
      <c r="G40" s="67">
        <v>1.2E-2</v>
      </c>
      <c r="H40" s="67"/>
      <c r="I40" s="67">
        <v>1.2E-2</v>
      </c>
      <c r="J40" s="67"/>
      <c r="K40" s="67">
        <v>8.2000000000000003E-2</v>
      </c>
      <c r="L40" s="67"/>
      <c r="M40" s="68"/>
    </row>
    <row r="41" spans="1:18" ht="13.5" thickBot="1" x14ac:dyDescent="0.25">
      <c r="D41" s="69"/>
      <c r="E41" s="70">
        <v>5</v>
      </c>
      <c r="F41" s="71"/>
      <c r="G41" s="70">
        <v>0.05</v>
      </c>
      <c r="H41" s="71"/>
      <c r="I41" s="70">
        <v>0.05</v>
      </c>
      <c r="J41" s="70"/>
      <c r="K41" s="70">
        <v>0.33700000000000002</v>
      </c>
      <c r="L41" s="70"/>
      <c r="M41" s="72"/>
    </row>
    <row r="42" spans="1:18" x14ac:dyDescent="0.2">
      <c r="A42" t="s">
        <v>181</v>
      </c>
      <c r="B42" t="s">
        <v>23</v>
      </c>
      <c r="D42" s="76">
        <v>42430</v>
      </c>
      <c r="E42" s="77">
        <v>2.5</v>
      </c>
      <c r="I42" s="27">
        <v>1.2E-2</v>
      </c>
    </row>
    <row r="43" spans="1:18" x14ac:dyDescent="0.2">
      <c r="E43" s="77"/>
    </row>
    <row r="44" spans="1:18" x14ac:dyDescent="0.2">
      <c r="E44" s="77"/>
    </row>
    <row r="45" spans="1:18" x14ac:dyDescent="0.2">
      <c r="A45" s="115" t="s">
        <v>174</v>
      </c>
    </row>
    <row r="47" spans="1:18" x14ac:dyDescent="0.2">
      <c r="A47" s="115"/>
    </row>
    <row r="48" spans="1:18" ht="15" customHeight="1" x14ac:dyDescent="0.2">
      <c r="A48" s="98" t="s">
        <v>215</v>
      </c>
      <c r="B48" s="98"/>
      <c r="C48" s="98"/>
      <c r="D48" s="98"/>
      <c r="E48" s="98"/>
      <c r="F48" s="98"/>
      <c r="G48" s="98"/>
      <c r="H48" s="98"/>
      <c r="I48" s="98"/>
      <c r="J48" s="98"/>
      <c r="K48" s="98"/>
      <c r="L48" s="98"/>
      <c r="M48" s="98"/>
      <c r="N48" s="98"/>
      <c r="O48" s="98"/>
      <c r="P48" s="98"/>
      <c r="Q48" s="98"/>
      <c r="R48" s="98"/>
    </row>
    <row r="49" spans="1:37" ht="15" customHeight="1" x14ac:dyDescent="0.2">
      <c r="A49" s="98"/>
      <c r="B49" s="98"/>
      <c r="C49" s="98"/>
      <c r="D49" s="98"/>
      <c r="E49" s="98"/>
      <c r="F49" s="98"/>
      <c r="G49" s="98"/>
      <c r="H49" s="98"/>
      <c r="I49" s="98"/>
      <c r="J49" s="98"/>
      <c r="K49" s="98"/>
      <c r="L49" s="98"/>
      <c r="M49" s="98"/>
      <c r="N49" s="98"/>
      <c r="O49" s="98"/>
      <c r="P49" s="98"/>
      <c r="Q49" s="98"/>
      <c r="R49" s="98"/>
      <c r="W49" s="114" t="s">
        <v>214</v>
      </c>
      <c r="X49" s="114"/>
      <c r="Y49" s="114"/>
      <c r="Z49" s="114"/>
      <c r="AA49" s="114"/>
      <c r="AB49" s="114"/>
      <c r="AC49" s="114"/>
      <c r="AD49" s="114"/>
      <c r="AE49" s="114"/>
      <c r="AF49" s="114"/>
      <c r="AG49" s="114"/>
      <c r="AH49" s="114"/>
      <c r="AI49" s="114"/>
      <c r="AJ49" s="114"/>
      <c r="AK49" s="114"/>
    </row>
    <row r="50" spans="1:37" x14ac:dyDescent="0.2">
      <c r="A50" s="98"/>
      <c r="B50" s="98"/>
      <c r="C50" s="98"/>
      <c r="D50" s="98"/>
      <c r="E50" s="98"/>
      <c r="F50" s="98"/>
      <c r="G50" s="98"/>
      <c r="H50" s="98"/>
      <c r="I50" s="98"/>
      <c r="J50" s="98"/>
      <c r="K50" s="98"/>
      <c r="L50" s="98"/>
      <c r="M50" s="98"/>
      <c r="N50" s="98"/>
      <c r="O50" s="98"/>
      <c r="P50" s="98"/>
      <c r="Q50" s="98"/>
      <c r="R50" s="98"/>
      <c r="W50" s="114"/>
      <c r="X50" s="114"/>
      <c r="Y50" s="114"/>
      <c r="Z50" s="114"/>
      <c r="AA50" s="114"/>
      <c r="AB50" s="114"/>
      <c r="AC50" s="114"/>
      <c r="AD50" s="114"/>
      <c r="AE50" s="114"/>
      <c r="AF50" s="114"/>
      <c r="AG50" s="114"/>
      <c r="AH50" s="114"/>
      <c r="AI50" s="114"/>
      <c r="AJ50" s="114"/>
      <c r="AK50" s="114"/>
    </row>
    <row r="51" spans="1:37" x14ac:dyDescent="0.2">
      <c r="W51" s="114"/>
      <c r="X51" s="114"/>
      <c r="Y51" s="114"/>
      <c r="Z51" s="114"/>
      <c r="AA51" s="114"/>
      <c r="AB51" s="114"/>
      <c r="AC51" s="114"/>
      <c r="AD51" s="114"/>
      <c r="AE51" s="114"/>
      <c r="AF51" s="114"/>
      <c r="AG51" s="114"/>
      <c r="AH51" s="114"/>
      <c r="AI51" s="114"/>
      <c r="AJ51" s="114"/>
      <c r="AK51" s="114"/>
    </row>
    <row r="52" spans="1:37" x14ac:dyDescent="0.2">
      <c r="W52" s="114"/>
      <c r="X52" s="114"/>
      <c r="Y52" s="114"/>
      <c r="Z52" s="114"/>
      <c r="AA52" s="114"/>
      <c r="AB52" s="114"/>
      <c r="AC52" s="114"/>
      <c r="AD52" s="114"/>
      <c r="AE52" s="114"/>
      <c r="AF52" s="114"/>
      <c r="AG52" s="114"/>
      <c r="AH52" s="114"/>
      <c r="AI52" s="114"/>
      <c r="AJ52" s="114"/>
      <c r="AK52" s="114"/>
    </row>
    <row r="100" spans="1:1" x14ac:dyDescent="0.2">
      <c r="A100" s="115" t="s">
        <v>175</v>
      </c>
    </row>
  </sheetData>
  <sheetProtection algorithmName="SHA-512" hashValue="mkrY1DPzD2ep9aaW+5PVxPNglF/VCxRgJzGK9YJs6q/ZIIlVVw6K8rOKQhJSRzOf7eCo+DgIBVpuQt/ex0isnQ==" saltValue="pMF2pdo/BmzkqKtdI1efxg==" spinCount="100000" sheet="1" objects="1" scenarios="1"/>
  <sortState xmlns:xlrd2="http://schemas.microsoft.com/office/spreadsheetml/2017/richdata2" ref="A4:M8">
    <sortCondition ref="C4:C8"/>
  </sortState>
  <mergeCells count="3">
    <mergeCell ref="E2:M2"/>
    <mergeCell ref="W49:AK52"/>
    <mergeCell ref="A48:R50"/>
  </mergeCells>
  <pageMargins left="0.7" right="0.7" top="0.75" bottom="0.75" header="0.3" footer="0.3"/>
  <pageSetup scale="31" orientation="landscape" r:id="rId1"/>
  <headerFooter>
    <oddFooter>&amp;L&amp;Z&amp;F&amp;R&amp;A</oddFooter>
  </headerFooter>
  <ignoredErrors>
    <ignoredError sqref="E36:M37" formulaRange="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G134"/>
  <sheetViews>
    <sheetView topLeftCell="H1" workbookViewId="0">
      <pane ySplit="1650" activePane="bottomLeft"/>
      <selection pane="bottomLeft" activeCell="W1" sqref="W1"/>
    </sheetView>
  </sheetViews>
  <sheetFormatPr defaultRowHeight="12.75" x14ac:dyDescent="0.2"/>
  <cols>
    <col min="1" max="1" width="23.5703125" customWidth="1"/>
    <col min="2" max="2" width="11.42578125" customWidth="1"/>
    <col min="7" max="7" width="15.5703125" customWidth="1"/>
    <col min="8" max="8" width="11.140625" customWidth="1"/>
    <col min="9" max="9" width="21.42578125" customWidth="1"/>
    <col min="17" max="17" width="10.5703125" customWidth="1"/>
    <col min="21" max="21" width="13.140625" customWidth="1"/>
    <col min="23" max="28" width="9.28515625" bestFit="1" customWidth="1"/>
    <col min="29" max="29" width="11.42578125" customWidth="1"/>
    <col min="30" max="30" width="9.28515625" bestFit="1" customWidth="1"/>
    <col min="31" max="31" width="9.42578125" bestFit="1" customWidth="1"/>
  </cols>
  <sheetData>
    <row r="1" spans="1:33" ht="18.75" x14ac:dyDescent="0.3">
      <c r="A1" s="1" t="s">
        <v>29</v>
      </c>
      <c r="J1" s="2" t="s">
        <v>30</v>
      </c>
      <c r="N1" s="25"/>
      <c r="O1" s="25"/>
      <c r="P1" s="25"/>
      <c r="Q1" s="25"/>
      <c r="R1" s="25"/>
      <c r="S1" s="25"/>
      <c r="T1" s="25"/>
      <c r="U1" s="25"/>
      <c r="V1" s="25"/>
      <c r="W1" s="25"/>
    </row>
    <row r="2" spans="1:33" x14ac:dyDescent="0.2">
      <c r="A2" s="23"/>
      <c r="B2" s="22"/>
      <c r="C2" s="22"/>
      <c r="D2" s="22"/>
      <c r="E2" s="22"/>
      <c r="F2" s="22"/>
      <c r="G2" s="22"/>
      <c r="H2" s="22"/>
      <c r="I2" s="22"/>
      <c r="J2" s="23"/>
      <c r="K2" s="96" t="s">
        <v>156</v>
      </c>
      <c r="L2" s="96"/>
      <c r="M2" s="96"/>
      <c r="N2" s="96"/>
      <c r="O2" s="96"/>
      <c r="P2" s="96"/>
      <c r="Q2" s="96"/>
      <c r="R2" s="96"/>
      <c r="S2" s="96"/>
      <c r="U2" s="22"/>
      <c r="V2" s="23"/>
      <c r="W2" s="93" t="s">
        <v>133</v>
      </c>
      <c r="X2" s="93"/>
      <c r="Y2" s="93"/>
      <c r="Z2" s="93"/>
      <c r="AA2" s="93"/>
      <c r="AB2" s="93"/>
      <c r="AC2" s="93"/>
      <c r="AD2" s="93"/>
      <c r="AE2" s="93"/>
    </row>
    <row r="3" spans="1:33" ht="38.25" x14ac:dyDescent="0.2">
      <c r="A3" s="24" t="s">
        <v>0</v>
      </c>
      <c r="B3" s="24" t="s">
        <v>1</v>
      </c>
      <c r="C3" s="24" t="s">
        <v>31</v>
      </c>
      <c r="D3" s="24" t="s">
        <v>32</v>
      </c>
      <c r="E3" s="24" t="s">
        <v>33</v>
      </c>
      <c r="F3" s="24" t="s">
        <v>34</v>
      </c>
      <c r="G3" s="24" t="s">
        <v>35</v>
      </c>
      <c r="H3" s="24" t="s">
        <v>128</v>
      </c>
      <c r="I3" s="24" t="s">
        <v>36</v>
      </c>
      <c r="J3" s="24" t="s">
        <v>37</v>
      </c>
      <c r="K3" s="24" t="s">
        <v>2</v>
      </c>
      <c r="L3" s="24" t="s">
        <v>3</v>
      </c>
      <c r="M3" s="24" t="s">
        <v>4</v>
      </c>
      <c r="N3" s="24" t="s">
        <v>5</v>
      </c>
      <c r="O3" s="24" t="s">
        <v>6</v>
      </c>
      <c r="P3" s="24" t="s">
        <v>8</v>
      </c>
      <c r="Q3" s="24" t="s">
        <v>7</v>
      </c>
      <c r="R3" s="24" t="s">
        <v>9</v>
      </c>
      <c r="S3" s="24" t="s">
        <v>10</v>
      </c>
      <c r="U3" s="24" t="s">
        <v>36</v>
      </c>
      <c r="V3" s="24" t="s">
        <v>37</v>
      </c>
      <c r="W3" s="24" t="s">
        <v>2</v>
      </c>
      <c r="X3" s="24" t="s">
        <v>132</v>
      </c>
      <c r="Y3" s="24" t="s">
        <v>4</v>
      </c>
      <c r="Z3" s="24" t="s">
        <v>5</v>
      </c>
      <c r="AA3" s="24" t="s">
        <v>6</v>
      </c>
      <c r="AB3" s="24" t="s">
        <v>8</v>
      </c>
      <c r="AC3" s="24" t="s">
        <v>7</v>
      </c>
      <c r="AD3" s="24" t="s">
        <v>9</v>
      </c>
      <c r="AE3" s="24" t="s">
        <v>10</v>
      </c>
    </row>
    <row r="4" spans="1:33" s="25" customFormat="1" ht="15.75" x14ac:dyDescent="0.25">
      <c r="A4" s="92" t="s">
        <v>38</v>
      </c>
      <c r="B4" s="92" t="s">
        <v>39</v>
      </c>
      <c r="C4" s="4">
        <v>13.904732160000002</v>
      </c>
      <c r="D4" s="4" t="s">
        <v>40</v>
      </c>
      <c r="E4" s="4" t="s">
        <v>41</v>
      </c>
      <c r="F4" s="5">
        <v>42673</v>
      </c>
      <c r="G4" s="92" t="s">
        <v>42</v>
      </c>
      <c r="H4" s="92" t="s">
        <v>129</v>
      </c>
      <c r="I4" s="92" t="s">
        <v>43</v>
      </c>
      <c r="J4" s="92">
        <v>5</v>
      </c>
      <c r="K4" s="92">
        <v>1.7989999999999999</v>
      </c>
      <c r="L4" s="92">
        <v>2.98</v>
      </c>
      <c r="M4" s="92">
        <v>0.1729</v>
      </c>
      <c r="N4" s="92">
        <v>2.9729999999999999</v>
      </c>
      <c r="O4" s="92">
        <v>0.23</v>
      </c>
      <c r="P4" s="92">
        <v>6.08E-2</v>
      </c>
      <c r="Q4" s="92">
        <v>4.1820000000000004</v>
      </c>
      <c r="R4" s="92">
        <v>1.901</v>
      </c>
      <c r="S4" s="92">
        <v>149.13</v>
      </c>
      <c r="U4" s="92" t="s">
        <v>43</v>
      </c>
      <c r="V4" s="92">
        <v>5</v>
      </c>
      <c r="W4" s="50">
        <f>K4/4.216</f>
        <v>0.426707779886148</v>
      </c>
      <c r="X4" s="50">
        <f>(L4/4.216)*0.1</f>
        <v>7.0683111954459199E-2</v>
      </c>
      <c r="Y4" s="50">
        <f>M4/4.216</f>
        <v>4.1010436432637569E-2</v>
      </c>
      <c r="Z4" s="50">
        <f t="shared" ref="Z4:AE19" si="0">N4/4.216</f>
        <v>0.70517077798861472</v>
      </c>
      <c r="AA4" s="50">
        <f t="shared" si="0"/>
        <v>5.4554079696394683E-2</v>
      </c>
      <c r="AB4" s="50">
        <f t="shared" si="0"/>
        <v>1.4421252371916507E-2</v>
      </c>
      <c r="AC4" s="50">
        <f t="shared" si="0"/>
        <v>0.99193548387096775</v>
      </c>
      <c r="AD4" s="50">
        <f t="shared" si="0"/>
        <v>0.45090132827324475</v>
      </c>
      <c r="AE4" s="50">
        <f t="shared" si="0"/>
        <v>35.372390891840602</v>
      </c>
      <c r="AF4" s="49"/>
      <c r="AG4" s="117" t="s">
        <v>164</v>
      </c>
    </row>
    <row r="5" spans="1:33" s="25" customFormat="1" x14ac:dyDescent="0.2">
      <c r="A5" s="92" t="s">
        <v>38</v>
      </c>
      <c r="B5" s="92" t="s">
        <v>39</v>
      </c>
      <c r="C5" s="4">
        <v>13.904732160000002</v>
      </c>
      <c r="D5" s="4" t="s">
        <v>40</v>
      </c>
      <c r="E5" s="4" t="s">
        <v>41</v>
      </c>
      <c r="F5" s="5">
        <v>42673</v>
      </c>
      <c r="G5" s="92" t="s">
        <v>42</v>
      </c>
      <c r="H5" s="92" t="s">
        <v>129</v>
      </c>
      <c r="I5" s="92" t="s">
        <v>43</v>
      </c>
      <c r="J5" s="92">
        <v>5</v>
      </c>
      <c r="K5" s="92">
        <v>1.7989999999999999</v>
      </c>
      <c r="L5" s="92">
        <v>2.98</v>
      </c>
      <c r="M5" s="92">
        <v>0.1729</v>
      </c>
      <c r="N5" s="92">
        <v>2.9729999999999999</v>
      </c>
      <c r="O5" s="92">
        <v>0.23</v>
      </c>
      <c r="P5" s="92">
        <v>6.08E-2</v>
      </c>
      <c r="Q5" s="92">
        <v>4.1820000000000004</v>
      </c>
      <c r="R5" s="92">
        <v>1.901</v>
      </c>
      <c r="S5" s="92">
        <v>149.13</v>
      </c>
      <c r="U5" s="92" t="s">
        <v>43</v>
      </c>
      <c r="V5" s="92">
        <v>5</v>
      </c>
      <c r="W5" s="50">
        <f t="shared" ref="W5:W35" si="1">K5/4.216</f>
        <v>0.426707779886148</v>
      </c>
      <c r="X5" s="50">
        <f t="shared" ref="X5:X35" si="2">(L5/4.216)*0.1</f>
        <v>7.0683111954459199E-2</v>
      </c>
      <c r="Y5" s="50">
        <f t="shared" ref="Y5:Y35" si="3">M5/4.216</f>
        <v>4.1010436432637569E-2</v>
      </c>
      <c r="Z5" s="50">
        <f t="shared" si="0"/>
        <v>0.70517077798861472</v>
      </c>
      <c r="AA5" s="50">
        <f t="shared" si="0"/>
        <v>5.4554079696394683E-2</v>
      </c>
      <c r="AB5" s="50">
        <f t="shared" si="0"/>
        <v>1.4421252371916507E-2</v>
      </c>
      <c r="AC5" s="50">
        <f t="shared" si="0"/>
        <v>0.99193548387096775</v>
      </c>
      <c r="AD5" s="50">
        <f t="shared" si="0"/>
        <v>0.45090132827324475</v>
      </c>
      <c r="AE5" s="50">
        <f t="shared" si="0"/>
        <v>35.372390891840602</v>
      </c>
      <c r="AF5" s="49"/>
    </row>
    <row r="6" spans="1:33" s="25" customFormat="1" x14ac:dyDescent="0.2">
      <c r="A6" s="92"/>
      <c r="B6" s="92"/>
      <c r="C6" s="92"/>
      <c r="D6" s="92"/>
      <c r="E6" s="92"/>
      <c r="F6" s="92"/>
      <c r="G6" s="92"/>
      <c r="H6" s="92" t="s">
        <v>129</v>
      </c>
      <c r="I6" s="92"/>
      <c r="J6" s="92"/>
      <c r="K6" s="92"/>
      <c r="L6" s="92"/>
      <c r="M6" s="92"/>
      <c r="N6" s="92"/>
      <c r="O6" s="92"/>
      <c r="P6" s="92"/>
      <c r="Q6" s="92"/>
      <c r="R6" s="92"/>
      <c r="S6" s="92"/>
      <c r="U6" s="92"/>
      <c r="V6" s="92"/>
      <c r="W6" s="50">
        <f t="shared" si="1"/>
        <v>0</v>
      </c>
      <c r="X6" s="50">
        <f t="shared" si="2"/>
        <v>0</v>
      </c>
      <c r="Y6" s="50">
        <f t="shared" si="3"/>
        <v>0</v>
      </c>
      <c r="Z6" s="50">
        <f t="shared" si="0"/>
        <v>0</v>
      </c>
      <c r="AA6" s="50">
        <f t="shared" si="0"/>
        <v>0</v>
      </c>
      <c r="AB6" s="50">
        <f t="shared" si="0"/>
        <v>0</v>
      </c>
      <c r="AC6" s="50">
        <f t="shared" si="0"/>
        <v>0</v>
      </c>
      <c r="AD6" s="50">
        <f t="shared" si="0"/>
        <v>0</v>
      </c>
      <c r="AE6" s="50">
        <f t="shared" si="0"/>
        <v>0</v>
      </c>
      <c r="AF6" s="49"/>
    </row>
    <row r="7" spans="1:33" s="25" customFormat="1" x14ac:dyDescent="0.2">
      <c r="A7" s="92" t="s">
        <v>38</v>
      </c>
      <c r="B7" s="92" t="s">
        <v>47</v>
      </c>
      <c r="C7" s="4">
        <v>64.019704320000002</v>
      </c>
      <c r="D7" s="4" t="s">
        <v>44</v>
      </c>
      <c r="E7" s="4" t="s">
        <v>41</v>
      </c>
      <c r="F7" s="5">
        <v>42675</v>
      </c>
      <c r="G7" s="92" t="s">
        <v>42</v>
      </c>
      <c r="H7" s="92" t="s">
        <v>129</v>
      </c>
      <c r="I7" s="92" t="s">
        <v>45</v>
      </c>
      <c r="J7" s="92">
        <v>5</v>
      </c>
      <c r="K7" s="92">
        <v>2.5</v>
      </c>
      <c r="L7" s="92">
        <v>3.137</v>
      </c>
      <c r="M7" s="92">
        <v>3.5000000000000003E-2</v>
      </c>
      <c r="N7" s="92">
        <v>1.909</v>
      </c>
      <c r="O7" s="92">
        <v>2.5000000000000001E-2</v>
      </c>
      <c r="P7" s="92">
        <v>9.7589999999999996E-2</v>
      </c>
      <c r="Q7" s="92">
        <v>2.496</v>
      </c>
      <c r="R7" s="92">
        <v>1.899</v>
      </c>
      <c r="S7" s="92">
        <v>56.72</v>
      </c>
      <c r="U7" s="92" t="s">
        <v>45</v>
      </c>
      <c r="V7" s="92">
        <v>5</v>
      </c>
      <c r="W7" s="50">
        <f t="shared" si="1"/>
        <v>0.59297912713472478</v>
      </c>
      <c r="X7" s="50">
        <f t="shared" si="2"/>
        <v>7.440702087286527E-2</v>
      </c>
      <c r="Y7" s="50">
        <f t="shared" si="3"/>
        <v>8.3017077798861489E-3</v>
      </c>
      <c r="Z7" s="50">
        <f t="shared" si="0"/>
        <v>0.45279886148007586</v>
      </c>
      <c r="AA7" s="50">
        <f t="shared" si="0"/>
        <v>5.9297912713472487E-3</v>
      </c>
      <c r="AB7" s="50">
        <f t="shared" si="0"/>
        <v>2.3147533206831116E-2</v>
      </c>
      <c r="AC7" s="50">
        <f t="shared" si="0"/>
        <v>0.59203036053130931</v>
      </c>
      <c r="AD7" s="50">
        <f t="shared" si="0"/>
        <v>0.45042694497153701</v>
      </c>
      <c r="AE7" s="50">
        <f t="shared" si="0"/>
        <v>13.453510436432637</v>
      </c>
      <c r="AF7" s="49"/>
    </row>
    <row r="8" spans="1:33" s="25" customFormat="1" x14ac:dyDescent="0.2">
      <c r="A8" s="92" t="s">
        <v>38</v>
      </c>
      <c r="B8" s="92" t="s">
        <v>47</v>
      </c>
      <c r="C8" s="4">
        <v>64.019704320000002</v>
      </c>
      <c r="D8" s="4" t="s">
        <v>44</v>
      </c>
      <c r="E8" s="4" t="s">
        <v>41</v>
      </c>
      <c r="F8" s="5">
        <v>42675</v>
      </c>
      <c r="G8" s="92" t="s">
        <v>42</v>
      </c>
      <c r="H8" s="92" t="s">
        <v>129</v>
      </c>
      <c r="I8" s="92" t="s">
        <v>45</v>
      </c>
      <c r="J8" s="92">
        <v>5</v>
      </c>
      <c r="K8" s="92">
        <v>2.5</v>
      </c>
      <c r="L8" s="92">
        <v>3.137</v>
      </c>
      <c r="M8" s="92">
        <v>3.5000000000000003E-2</v>
      </c>
      <c r="N8" s="92">
        <v>1.909</v>
      </c>
      <c r="O8" s="92">
        <v>2.5000000000000001E-2</v>
      </c>
      <c r="P8" s="92">
        <v>9.7589999999999996E-2</v>
      </c>
      <c r="Q8" s="92">
        <v>2.496</v>
      </c>
      <c r="R8" s="92">
        <v>1.899</v>
      </c>
      <c r="S8" s="92">
        <v>56.72</v>
      </c>
      <c r="U8" s="92" t="s">
        <v>45</v>
      </c>
      <c r="V8" s="92">
        <v>5</v>
      </c>
      <c r="W8" s="50">
        <f t="shared" si="1"/>
        <v>0.59297912713472478</v>
      </c>
      <c r="X8" s="50">
        <f t="shared" si="2"/>
        <v>7.440702087286527E-2</v>
      </c>
      <c r="Y8" s="50">
        <f t="shared" si="3"/>
        <v>8.3017077798861489E-3</v>
      </c>
      <c r="Z8" s="50">
        <f t="shared" si="0"/>
        <v>0.45279886148007586</v>
      </c>
      <c r="AA8" s="50">
        <f t="shared" si="0"/>
        <v>5.9297912713472487E-3</v>
      </c>
      <c r="AB8" s="50">
        <f t="shared" si="0"/>
        <v>2.3147533206831116E-2</v>
      </c>
      <c r="AC8" s="50">
        <f t="shared" si="0"/>
        <v>0.59203036053130931</v>
      </c>
      <c r="AD8" s="50">
        <f t="shared" si="0"/>
        <v>0.45042694497153701</v>
      </c>
      <c r="AE8" s="50">
        <f t="shared" si="0"/>
        <v>13.453510436432637</v>
      </c>
      <c r="AF8" s="49"/>
    </row>
    <row r="9" spans="1:33" s="25" customFormat="1" x14ac:dyDescent="0.2">
      <c r="H9" s="92" t="s">
        <v>129</v>
      </c>
      <c r="W9" s="50">
        <f t="shared" si="1"/>
        <v>0</v>
      </c>
      <c r="X9" s="50">
        <f t="shared" si="2"/>
        <v>0</v>
      </c>
      <c r="Y9" s="50">
        <f t="shared" si="3"/>
        <v>0</v>
      </c>
      <c r="Z9" s="50">
        <f t="shared" si="0"/>
        <v>0</v>
      </c>
      <c r="AA9" s="50">
        <f t="shared" si="0"/>
        <v>0</v>
      </c>
      <c r="AB9" s="50">
        <f t="shared" si="0"/>
        <v>0</v>
      </c>
      <c r="AC9" s="50">
        <f t="shared" si="0"/>
        <v>0</v>
      </c>
      <c r="AD9" s="50">
        <f t="shared" si="0"/>
        <v>0</v>
      </c>
      <c r="AE9" s="50">
        <f t="shared" si="0"/>
        <v>0</v>
      </c>
      <c r="AF9" s="49"/>
    </row>
    <row r="10" spans="1:33" s="25" customFormat="1" x14ac:dyDescent="0.2">
      <c r="A10" s="92" t="s">
        <v>38</v>
      </c>
      <c r="B10" s="92" t="s">
        <v>22</v>
      </c>
      <c r="C10" s="4">
        <v>196.87105152000001</v>
      </c>
      <c r="D10" s="4" t="s">
        <v>55</v>
      </c>
      <c r="E10" s="4" t="s">
        <v>41</v>
      </c>
      <c r="F10" s="5">
        <v>42689</v>
      </c>
      <c r="G10" s="92" t="s">
        <v>42</v>
      </c>
      <c r="H10" s="92" t="s">
        <v>129</v>
      </c>
      <c r="I10" s="92" t="s">
        <v>56</v>
      </c>
      <c r="J10" s="92">
        <v>5</v>
      </c>
      <c r="K10" s="92">
        <v>4.8</v>
      </c>
      <c r="L10" s="92">
        <v>2.1440000000000001</v>
      </c>
      <c r="M10" s="92">
        <v>2.5000000000000001E-2</v>
      </c>
      <c r="N10" s="92">
        <v>4.3689999999999998</v>
      </c>
      <c r="O10" s="92">
        <v>2.5000000000000001E-2</v>
      </c>
      <c r="P10" s="92">
        <v>0.6754</v>
      </c>
      <c r="Q10" s="92">
        <v>1.19</v>
      </c>
      <c r="R10" s="92">
        <v>1.9039999999999999</v>
      </c>
      <c r="S10" s="92">
        <v>42.475999999999999</v>
      </c>
      <c r="U10" s="92" t="s">
        <v>56</v>
      </c>
      <c r="V10" s="92">
        <v>5</v>
      </c>
      <c r="W10" s="50">
        <f t="shared" si="1"/>
        <v>1.1385199240986716</v>
      </c>
      <c r="X10" s="50">
        <f t="shared" si="2"/>
        <v>5.0853889943074007E-2</v>
      </c>
      <c r="Y10" s="50">
        <f t="shared" si="3"/>
        <v>5.9297912713472487E-3</v>
      </c>
      <c r="Z10" s="50">
        <f t="shared" si="0"/>
        <v>1.036290322580645</v>
      </c>
      <c r="AA10" s="50">
        <f t="shared" si="0"/>
        <v>5.9297912713472487E-3</v>
      </c>
      <c r="AB10" s="50">
        <f t="shared" si="0"/>
        <v>0.16019924098671726</v>
      </c>
      <c r="AC10" s="50">
        <f t="shared" si="0"/>
        <v>0.282258064516129</v>
      </c>
      <c r="AD10" s="50">
        <f t="shared" si="0"/>
        <v>0.45161290322580638</v>
      </c>
      <c r="AE10" s="50">
        <f t="shared" si="0"/>
        <v>10.074952561669829</v>
      </c>
      <c r="AF10" s="49"/>
    </row>
    <row r="11" spans="1:33" s="25" customFormat="1" x14ac:dyDescent="0.2">
      <c r="A11" s="92" t="s">
        <v>38</v>
      </c>
      <c r="B11" s="92" t="s">
        <v>22</v>
      </c>
      <c r="C11" s="4">
        <v>196.87105152000001</v>
      </c>
      <c r="D11" s="4" t="s">
        <v>55</v>
      </c>
      <c r="E11" s="4" t="s">
        <v>41</v>
      </c>
      <c r="F11" s="5">
        <v>42689</v>
      </c>
      <c r="G11" s="92" t="s">
        <v>42</v>
      </c>
      <c r="H11" s="92" t="s">
        <v>129</v>
      </c>
      <c r="I11" s="92" t="s">
        <v>56</v>
      </c>
      <c r="J11" s="92">
        <v>5</v>
      </c>
      <c r="K11" s="92">
        <v>4.8</v>
      </c>
      <c r="L11" s="92">
        <v>2.1440000000000001</v>
      </c>
      <c r="M11" s="92">
        <v>2.5000000000000001E-2</v>
      </c>
      <c r="N11" s="92">
        <v>4.3689999999999998</v>
      </c>
      <c r="O11" s="92">
        <v>2.5000000000000001E-2</v>
      </c>
      <c r="P11" s="92">
        <v>0.6754</v>
      </c>
      <c r="Q11" s="92">
        <v>1.19</v>
      </c>
      <c r="R11" s="92">
        <v>1.9039999999999999</v>
      </c>
      <c r="S11" s="92">
        <v>42.475999999999999</v>
      </c>
      <c r="U11" s="92" t="s">
        <v>56</v>
      </c>
      <c r="V11" s="92">
        <v>5</v>
      </c>
      <c r="W11" s="50">
        <f t="shared" si="1"/>
        <v>1.1385199240986716</v>
      </c>
      <c r="X11" s="50">
        <f t="shared" si="2"/>
        <v>5.0853889943074007E-2</v>
      </c>
      <c r="Y11" s="50">
        <f t="shared" si="3"/>
        <v>5.9297912713472487E-3</v>
      </c>
      <c r="Z11" s="50">
        <f t="shared" si="0"/>
        <v>1.036290322580645</v>
      </c>
      <c r="AA11" s="50">
        <f t="shared" si="0"/>
        <v>5.9297912713472487E-3</v>
      </c>
      <c r="AB11" s="50">
        <f t="shared" si="0"/>
        <v>0.16019924098671726</v>
      </c>
      <c r="AC11" s="50">
        <f t="shared" si="0"/>
        <v>0.282258064516129</v>
      </c>
      <c r="AD11" s="50">
        <f t="shared" si="0"/>
        <v>0.45161290322580638</v>
      </c>
      <c r="AE11" s="50">
        <f t="shared" si="0"/>
        <v>10.074952561669829</v>
      </c>
      <c r="AF11" s="49"/>
    </row>
    <row r="12" spans="1:33" s="25" customFormat="1" x14ac:dyDescent="0.2">
      <c r="A12" s="92" t="s">
        <v>38</v>
      </c>
      <c r="B12" s="92" t="s">
        <v>12</v>
      </c>
      <c r="C12" s="4">
        <v>45.126005759999998</v>
      </c>
      <c r="D12" s="4" t="s">
        <v>44</v>
      </c>
      <c r="E12" s="4" t="s">
        <v>41</v>
      </c>
      <c r="F12" s="5">
        <v>42674</v>
      </c>
      <c r="G12" s="92" t="s">
        <v>42</v>
      </c>
      <c r="H12" s="92" t="s">
        <v>129</v>
      </c>
      <c r="I12" s="92" t="s">
        <v>46</v>
      </c>
      <c r="J12" s="92">
        <v>2</v>
      </c>
      <c r="K12" s="92">
        <v>1.2989999999999999</v>
      </c>
      <c r="L12" s="92">
        <v>3.4279999999999999</v>
      </c>
      <c r="M12" s="92">
        <v>3.7999999999999999E-2</v>
      </c>
      <c r="N12" s="92">
        <v>3.4830000000000001</v>
      </c>
      <c r="O12" s="92">
        <v>2.5000000000000001E-2</v>
      </c>
      <c r="P12" s="92">
        <v>0.1479</v>
      </c>
      <c r="Q12" s="92">
        <v>1.9159999999999999</v>
      </c>
      <c r="R12" s="92">
        <v>2.0350000000000001</v>
      </c>
      <c r="S12" s="92">
        <v>39.423000000000002</v>
      </c>
      <c r="U12" s="92" t="s">
        <v>46</v>
      </c>
      <c r="V12" s="92">
        <v>2</v>
      </c>
      <c r="W12" s="50">
        <f t="shared" si="1"/>
        <v>0.30811195445920303</v>
      </c>
      <c r="X12" s="50">
        <f t="shared" si="2"/>
        <v>8.1309297912713463E-2</v>
      </c>
      <c r="Y12" s="50">
        <f t="shared" si="3"/>
        <v>9.0132827324478169E-3</v>
      </c>
      <c r="Z12" s="50">
        <f t="shared" si="0"/>
        <v>0.8261385199240987</v>
      </c>
      <c r="AA12" s="50">
        <f t="shared" si="0"/>
        <v>5.9297912713472487E-3</v>
      </c>
      <c r="AB12" s="50">
        <f t="shared" si="0"/>
        <v>3.5080645161290322E-2</v>
      </c>
      <c r="AC12" s="50">
        <f t="shared" si="0"/>
        <v>0.45445920303605308</v>
      </c>
      <c r="AD12" s="50">
        <f t="shared" si="0"/>
        <v>0.48268500948766607</v>
      </c>
      <c r="AE12" s="50">
        <f t="shared" si="0"/>
        <v>9.3508064516129039</v>
      </c>
      <c r="AF12" s="49"/>
    </row>
    <row r="13" spans="1:33" s="25" customFormat="1" x14ac:dyDescent="0.2">
      <c r="A13" s="92" t="s">
        <v>38</v>
      </c>
      <c r="B13" s="92" t="s">
        <v>12</v>
      </c>
      <c r="C13" s="4">
        <v>45.126005759999998</v>
      </c>
      <c r="D13" s="4" t="s">
        <v>44</v>
      </c>
      <c r="E13" s="4" t="s">
        <v>41</v>
      </c>
      <c r="F13" s="5">
        <v>42674</v>
      </c>
      <c r="G13" s="92" t="s">
        <v>42</v>
      </c>
      <c r="H13" s="92" t="s">
        <v>129</v>
      </c>
      <c r="I13" s="92" t="s">
        <v>46</v>
      </c>
      <c r="J13" s="92">
        <v>2</v>
      </c>
      <c r="K13" s="92">
        <v>1.2989999999999999</v>
      </c>
      <c r="L13" s="92">
        <v>3.4279999999999999</v>
      </c>
      <c r="M13" s="92">
        <v>3.7999999999999999E-2</v>
      </c>
      <c r="N13" s="92">
        <v>3.4830000000000001</v>
      </c>
      <c r="O13" s="92">
        <v>2.5000000000000001E-2</v>
      </c>
      <c r="P13" s="92">
        <v>0.1479</v>
      </c>
      <c r="Q13" s="92">
        <v>1.9159999999999999</v>
      </c>
      <c r="R13" s="92">
        <v>2.0350000000000001</v>
      </c>
      <c r="S13" s="92">
        <v>39.423000000000002</v>
      </c>
      <c r="U13" s="92" t="s">
        <v>46</v>
      </c>
      <c r="V13" s="92">
        <v>2</v>
      </c>
      <c r="W13" s="50">
        <f t="shared" si="1"/>
        <v>0.30811195445920303</v>
      </c>
      <c r="X13" s="50">
        <f t="shared" si="2"/>
        <v>8.1309297912713463E-2</v>
      </c>
      <c r="Y13" s="50">
        <f t="shared" si="3"/>
        <v>9.0132827324478169E-3</v>
      </c>
      <c r="Z13" s="50">
        <f t="shared" si="0"/>
        <v>0.8261385199240987</v>
      </c>
      <c r="AA13" s="50">
        <f t="shared" si="0"/>
        <v>5.9297912713472487E-3</v>
      </c>
      <c r="AB13" s="50">
        <f t="shared" si="0"/>
        <v>3.5080645161290322E-2</v>
      </c>
      <c r="AC13" s="50">
        <f t="shared" si="0"/>
        <v>0.45445920303605308</v>
      </c>
      <c r="AD13" s="50">
        <f t="shared" si="0"/>
        <v>0.48268500948766607</v>
      </c>
      <c r="AE13" s="50">
        <f t="shared" si="0"/>
        <v>9.3508064516129039</v>
      </c>
      <c r="AF13" s="49"/>
    </row>
    <row r="14" spans="1:33" s="25" customFormat="1" x14ac:dyDescent="0.2">
      <c r="A14" s="92" t="s">
        <v>38</v>
      </c>
      <c r="B14" s="92" t="s">
        <v>19</v>
      </c>
      <c r="C14" s="4">
        <v>176.56113024000001</v>
      </c>
      <c r="D14" s="4" t="s">
        <v>44</v>
      </c>
      <c r="E14" s="4" t="s">
        <v>53</v>
      </c>
      <c r="F14" s="5">
        <v>42845</v>
      </c>
      <c r="G14" s="92" t="s">
        <v>42</v>
      </c>
      <c r="H14" s="92" t="s">
        <v>129</v>
      </c>
      <c r="I14" s="92" t="s">
        <v>54</v>
      </c>
      <c r="J14" s="92">
        <v>2</v>
      </c>
      <c r="K14" s="92">
        <v>2.7</v>
      </c>
      <c r="L14" s="92">
        <v>0.91800000000000004</v>
      </c>
      <c r="M14" s="92">
        <v>5.0000000000000001E-3</v>
      </c>
      <c r="N14" s="92">
        <v>1.2769999999999999</v>
      </c>
      <c r="O14" s="92">
        <v>0.16400000000000001</v>
      </c>
      <c r="P14" s="92">
        <v>0.83909999999999996</v>
      </c>
      <c r="Q14" s="92">
        <v>4.125</v>
      </c>
      <c r="R14" s="92">
        <v>1.377</v>
      </c>
      <c r="S14" s="92">
        <v>38.262</v>
      </c>
      <c r="U14" s="92" t="s">
        <v>54</v>
      </c>
      <c r="V14" s="92">
        <v>2</v>
      </c>
      <c r="W14" s="50">
        <f t="shared" si="1"/>
        <v>0.64041745730550281</v>
      </c>
      <c r="X14" s="50">
        <f t="shared" si="2"/>
        <v>2.1774193548387097E-2</v>
      </c>
      <c r="Y14" s="50">
        <f t="shared" si="3"/>
        <v>1.1859582542694497E-3</v>
      </c>
      <c r="Z14" s="50">
        <f t="shared" si="0"/>
        <v>0.30289373814041742</v>
      </c>
      <c r="AA14" s="50">
        <f t="shared" si="0"/>
        <v>3.8899430740037953E-2</v>
      </c>
      <c r="AB14" s="50">
        <f t="shared" si="0"/>
        <v>0.19902751423149903</v>
      </c>
      <c r="AC14" s="50">
        <f t="shared" si="0"/>
        <v>0.978415559772296</v>
      </c>
      <c r="AD14" s="50">
        <f t="shared" si="0"/>
        <v>0.32661290322580644</v>
      </c>
      <c r="AE14" s="50">
        <f t="shared" si="0"/>
        <v>9.0754269449715359</v>
      </c>
      <c r="AF14" s="49"/>
    </row>
    <row r="15" spans="1:33" s="25" customFormat="1" x14ac:dyDescent="0.2">
      <c r="A15" s="92" t="s">
        <v>38</v>
      </c>
      <c r="B15" s="92" t="s">
        <v>49</v>
      </c>
      <c r="C15" s="4">
        <v>91.8</v>
      </c>
      <c r="D15" s="4" t="s">
        <v>44</v>
      </c>
      <c r="E15" s="4" t="s">
        <v>41</v>
      </c>
      <c r="F15" s="5">
        <v>42675</v>
      </c>
      <c r="G15" s="92" t="s">
        <v>42</v>
      </c>
      <c r="H15" s="92" t="s">
        <v>129</v>
      </c>
      <c r="I15" s="92" t="s">
        <v>46</v>
      </c>
      <c r="J15" s="92">
        <v>5</v>
      </c>
      <c r="K15" s="92">
        <v>1.5</v>
      </c>
      <c r="L15" s="92">
        <v>2.8319999999999999</v>
      </c>
      <c r="M15" s="92">
        <v>2.5000000000000001E-2</v>
      </c>
      <c r="N15" s="92">
        <v>2.6179999999999999</v>
      </c>
      <c r="O15" s="92">
        <v>7.4999999999999997E-2</v>
      </c>
      <c r="P15" s="92">
        <v>0.27739999999999998</v>
      </c>
      <c r="Q15" s="92">
        <v>2.95</v>
      </c>
      <c r="R15" s="92">
        <v>2.0920000000000001</v>
      </c>
      <c r="S15" s="92">
        <v>36.575000000000003</v>
      </c>
      <c r="U15" s="92" t="s">
        <v>46</v>
      </c>
      <c r="V15" s="92">
        <v>5</v>
      </c>
      <c r="W15" s="50">
        <f t="shared" si="1"/>
        <v>0.3557874762808349</v>
      </c>
      <c r="X15" s="50">
        <f t="shared" si="2"/>
        <v>6.7172675521821629E-2</v>
      </c>
      <c r="Y15" s="50">
        <f t="shared" si="3"/>
        <v>5.9297912713472487E-3</v>
      </c>
      <c r="Z15" s="50">
        <f t="shared" si="0"/>
        <v>0.62096774193548376</v>
      </c>
      <c r="AA15" s="50">
        <f t="shared" si="0"/>
        <v>1.7789373814041744E-2</v>
      </c>
      <c r="AB15" s="50">
        <f t="shared" si="0"/>
        <v>6.5796963946869069E-2</v>
      </c>
      <c r="AC15" s="50">
        <f t="shared" si="0"/>
        <v>0.69971537001897532</v>
      </c>
      <c r="AD15" s="50">
        <f t="shared" si="0"/>
        <v>0.49620493358633777</v>
      </c>
      <c r="AE15" s="50">
        <f t="shared" si="0"/>
        <v>8.6752846299810251</v>
      </c>
      <c r="AF15" s="49"/>
    </row>
    <row r="16" spans="1:33" s="25" customFormat="1" x14ac:dyDescent="0.2">
      <c r="A16" s="92" t="s">
        <v>38</v>
      </c>
      <c r="B16" s="92" t="s">
        <v>13</v>
      </c>
      <c r="C16" s="4">
        <v>96.480172800000005</v>
      </c>
      <c r="D16" s="4" t="s">
        <v>44</v>
      </c>
      <c r="E16" s="4" t="s">
        <v>41</v>
      </c>
      <c r="F16" s="5">
        <v>42677</v>
      </c>
      <c r="G16" s="92" t="s">
        <v>42</v>
      </c>
      <c r="H16" s="92" t="s">
        <v>129</v>
      </c>
      <c r="I16" s="92" t="s">
        <v>46</v>
      </c>
      <c r="J16" s="92">
        <v>3</v>
      </c>
      <c r="K16" s="92">
        <v>2.5</v>
      </c>
      <c r="L16" s="92">
        <v>2.871</v>
      </c>
      <c r="M16" s="92">
        <v>2.5000000000000001E-2</v>
      </c>
      <c r="N16" s="92">
        <v>2.9830000000000001</v>
      </c>
      <c r="O16" s="92">
        <v>2.5000000000000001E-2</v>
      </c>
      <c r="P16" s="92">
        <v>0.24959999999999999</v>
      </c>
      <c r="Q16" s="92">
        <v>1.3140000000000001</v>
      </c>
      <c r="R16" s="92">
        <v>2.0649999999999999</v>
      </c>
      <c r="S16" s="92">
        <v>36.25</v>
      </c>
      <c r="U16" s="92" t="s">
        <v>46</v>
      </c>
      <c r="V16" s="92">
        <v>3</v>
      </c>
      <c r="W16" s="50">
        <f t="shared" si="1"/>
        <v>0.59297912713472478</v>
      </c>
      <c r="X16" s="50">
        <f t="shared" si="2"/>
        <v>6.8097722960151805E-2</v>
      </c>
      <c r="Y16" s="50">
        <f t="shared" si="3"/>
        <v>5.9297912713472487E-3</v>
      </c>
      <c r="Z16" s="50">
        <f t="shared" si="0"/>
        <v>0.70754269449715368</v>
      </c>
      <c r="AA16" s="50">
        <f t="shared" si="0"/>
        <v>5.9297912713472487E-3</v>
      </c>
      <c r="AB16" s="50">
        <f t="shared" si="0"/>
        <v>5.9203036053130924E-2</v>
      </c>
      <c r="AC16" s="50">
        <f t="shared" si="0"/>
        <v>0.31166982922201136</v>
      </c>
      <c r="AD16" s="50">
        <f t="shared" si="0"/>
        <v>0.48980075901328268</v>
      </c>
      <c r="AE16" s="50">
        <f t="shared" si="0"/>
        <v>8.5981973434535099</v>
      </c>
      <c r="AF16" s="49"/>
    </row>
    <row r="17" spans="1:32" s="25" customFormat="1" x14ac:dyDescent="0.2">
      <c r="A17" s="92" t="s">
        <v>38</v>
      </c>
      <c r="B17" s="92" t="s">
        <v>24</v>
      </c>
      <c r="C17" s="4">
        <v>246.34228608000001</v>
      </c>
      <c r="D17" s="4" t="s">
        <v>55</v>
      </c>
      <c r="E17" s="4" t="s">
        <v>41</v>
      </c>
      <c r="F17" s="5">
        <v>42680</v>
      </c>
      <c r="G17" s="92" t="s">
        <v>42</v>
      </c>
      <c r="H17" s="92" t="s">
        <v>129</v>
      </c>
      <c r="I17" s="92" t="s">
        <v>54</v>
      </c>
      <c r="J17" s="92">
        <v>5</v>
      </c>
      <c r="K17" s="92">
        <v>1.899</v>
      </c>
      <c r="L17" s="92">
        <v>2.4279999999999999</v>
      </c>
      <c r="M17" s="92">
        <v>2.5000000000000001E-2</v>
      </c>
      <c r="N17" s="92">
        <v>1.8959999999999999</v>
      </c>
      <c r="O17" s="92">
        <v>7.9000000000000001E-2</v>
      </c>
      <c r="P17" s="92">
        <v>0.93269999999999997</v>
      </c>
      <c r="Q17" s="92">
        <v>3.2890000000000001</v>
      </c>
      <c r="R17" s="92">
        <v>2.1339999999999999</v>
      </c>
      <c r="S17" s="92">
        <v>34.250999999999998</v>
      </c>
      <c r="U17" s="92" t="s">
        <v>54</v>
      </c>
      <c r="V17" s="92">
        <v>5</v>
      </c>
      <c r="W17" s="50">
        <f t="shared" si="1"/>
        <v>0.45042694497153701</v>
      </c>
      <c r="X17" s="50">
        <f t="shared" si="2"/>
        <v>5.7590132827324475E-2</v>
      </c>
      <c r="Y17" s="50">
        <f t="shared" si="3"/>
        <v>5.9297912713472487E-3</v>
      </c>
      <c r="Z17" s="50">
        <f t="shared" si="0"/>
        <v>0.44971537001897527</v>
      </c>
      <c r="AA17" s="50">
        <f t="shared" si="0"/>
        <v>1.8738140417457305E-2</v>
      </c>
      <c r="AB17" s="50">
        <f t="shared" si="0"/>
        <v>0.22122865275142314</v>
      </c>
      <c r="AC17" s="50">
        <f t="shared" si="0"/>
        <v>0.78012333965844405</v>
      </c>
      <c r="AD17" s="50">
        <f t="shared" si="0"/>
        <v>0.50616698292220108</v>
      </c>
      <c r="AE17" s="50">
        <f t="shared" si="0"/>
        <v>8.1240512333965835</v>
      </c>
      <c r="AF17" s="49"/>
    </row>
    <row r="18" spans="1:32" s="25" customFormat="1" x14ac:dyDescent="0.2">
      <c r="A18" s="92"/>
      <c r="B18" s="92"/>
      <c r="C18" s="92"/>
      <c r="D18" s="92"/>
      <c r="E18" s="92"/>
      <c r="F18" s="92"/>
      <c r="G18" s="92"/>
      <c r="H18" s="92" t="s">
        <v>129</v>
      </c>
      <c r="I18" s="92"/>
      <c r="J18" s="92"/>
      <c r="K18" s="92"/>
      <c r="L18" s="92"/>
      <c r="M18" s="92"/>
      <c r="N18" s="92"/>
      <c r="O18" s="92"/>
      <c r="P18" s="92"/>
      <c r="Q18" s="92"/>
      <c r="R18" s="92"/>
      <c r="S18" s="92"/>
      <c r="U18" s="92"/>
      <c r="V18" s="92"/>
      <c r="W18" s="50">
        <f t="shared" si="1"/>
        <v>0</v>
      </c>
      <c r="X18" s="50">
        <f t="shared" si="2"/>
        <v>0</v>
      </c>
      <c r="Y18" s="50">
        <f t="shared" si="3"/>
        <v>0</v>
      </c>
      <c r="Z18" s="50">
        <f t="shared" si="0"/>
        <v>0</v>
      </c>
      <c r="AA18" s="50">
        <f t="shared" si="0"/>
        <v>0</v>
      </c>
      <c r="AB18" s="50">
        <f t="shared" si="0"/>
        <v>0</v>
      </c>
      <c r="AC18" s="50">
        <f t="shared" si="0"/>
        <v>0</v>
      </c>
      <c r="AD18" s="50">
        <f t="shared" si="0"/>
        <v>0</v>
      </c>
      <c r="AE18" s="50">
        <f t="shared" si="0"/>
        <v>0</v>
      </c>
      <c r="AF18" s="49"/>
    </row>
    <row r="19" spans="1:32" s="25" customFormat="1" x14ac:dyDescent="0.2">
      <c r="A19" s="92" t="s">
        <v>38</v>
      </c>
      <c r="B19" s="92" t="s">
        <v>18</v>
      </c>
      <c r="C19" s="4">
        <v>162.86561280000001</v>
      </c>
      <c r="D19" s="4" t="s">
        <v>44</v>
      </c>
      <c r="E19" s="4" t="s">
        <v>53</v>
      </c>
      <c r="F19" s="5">
        <v>42844</v>
      </c>
      <c r="G19" s="92" t="s">
        <v>42</v>
      </c>
      <c r="H19" s="92" t="s">
        <v>129</v>
      </c>
      <c r="I19" s="92" t="s">
        <v>45</v>
      </c>
      <c r="J19" s="92">
        <v>4</v>
      </c>
      <c r="K19" s="92">
        <v>2.5</v>
      </c>
      <c r="L19" s="92">
        <v>2.0609999999999999</v>
      </c>
      <c r="M19" s="92">
        <v>5.0000000000000001E-3</v>
      </c>
      <c r="N19" s="92">
        <v>1.175</v>
      </c>
      <c r="O19" s="92">
        <v>1.2500000000000001E-2</v>
      </c>
      <c r="P19" s="92">
        <v>0.1181</v>
      </c>
      <c r="Q19" s="92">
        <v>1.3140000000000001</v>
      </c>
      <c r="R19" s="92">
        <v>1.37</v>
      </c>
      <c r="S19" s="92">
        <v>33.661999999999999</v>
      </c>
      <c r="U19" s="92" t="s">
        <v>45</v>
      </c>
      <c r="V19" s="92">
        <v>4</v>
      </c>
      <c r="W19" s="50">
        <f t="shared" si="1"/>
        <v>0.59297912713472478</v>
      </c>
      <c r="X19" s="50">
        <f t="shared" si="2"/>
        <v>4.8885199240986721E-2</v>
      </c>
      <c r="Y19" s="50">
        <f t="shared" si="3"/>
        <v>1.1859582542694497E-3</v>
      </c>
      <c r="Z19" s="50">
        <f t="shared" si="0"/>
        <v>0.27870018975332067</v>
      </c>
      <c r="AA19" s="50">
        <f t="shared" si="0"/>
        <v>2.9648956356736244E-3</v>
      </c>
      <c r="AB19" s="50">
        <f t="shared" si="0"/>
        <v>2.8012333965844401E-2</v>
      </c>
      <c r="AC19" s="50">
        <f t="shared" si="0"/>
        <v>0.31166982922201136</v>
      </c>
      <c r="AD19" s="50">
        <f t="shared" si="0"/>
        <v>0.32495256166982922</v>
      </c>
      <c r="AE19" s="50">
        <f t="shared" si="0"/>
        <v>7.9843453510436424</v>
      </c>
      <c r="AF19" s="49"/>
    </row>
    <row r="20" spans="1:32" s="25" customFormat="1" x14ac:dyDescent="0.2">
      <c r="A20" s="92" t="s">
        <v>38</v>
      </c>
      <c r="B20" s="92" t="s">
        <v>50</v>
      </c>
      <c r="C20" s="4">
        <v>94.2</v>
      </c>
      <c r="D20" s="4" t="s">
        <v>44</v>
      </c>
      <c r="E20" s="4" t="s">
        <v>41</v>
      </c>
      <c r="F20" s="5">
        <v>42677</v>
      </c>
      <c r="G20" s="92" t="s">
        <v>42</v>
      </c>
      <c r="H20" s="92" t="s">
        <v>129</v>
      </c>
      <c r="I20" s="92" t="s">
        <v>46</v>
      </c>
      <c r="J20" s="92">
        <v>3</v>
      </c>
      <c r="K20" s="92">
        <v>1.2989999999999999</v>
      </c>
      <c r="L20" s="92">
        <v>2.8210000000000002</v>
      </c>
      <c r="M20" s="92">
        <v>2.5000000000000001E-2</v>
      </c>
      <c r="N20" s="92">
        <v>2.734</v>
      </c>
      <c r="O20" s="92">
        <v>3.7999999999999999E-2</v>
      </c>
      <c r="P20" s="92">
        <v>0.1671</v>
      </c>
      <c r="Q20" s="92">
        <v>2.5459999999999998</v>
      </c>
      <c r="R20" s="92">
        <v>1.8779999999999999</v>
      </c>
      <c r="S20" s="92">
        <v>33.369</v>
      </c>
      <c r="U20" s="92" t="s">
        <v>46</v>
      </c>
      <c r="V20" s="92">
        <v>3</v>
      </c>
      <c r="W20" s="50">
        <f t="shared" si="1"/>
        <v>0.30811195445920303</v>
      </c>
      <c r="X20" s="50">
        <f t="shared" si="2"/>
        <v>6.6911764705882365E-2</v>
      </c>
      <c r="Y20" s="50">
        <f t="shared" si="3"/>
        <v>5.9297912713472487E-3</v>
      </c>
      <c r="Z20" s="50">
        <f t="shared" ref="Z20:Z35" si="4">N20/4.216</f>
        <v>0.64848197343453506</v>
      </c>
      <c r="AA20" s="50">
        <f t="shared" ref="AA20:AA35" si="5">O20/4.216</f>
        <v>9.0132827324478169E-3</v>
      </c>
      <c r="AB20" s="50">
        <f t="shared" ref="AB20:AB35" si="6">P20/4.216</f>
        <v>3.9634724857685009E-2</v>
      </c>
      <c r="AC20" s="50">
        <f t="shared" ref="AC20:AC35" si="7">Q20/4.216</f>
        <v>0.60388994307400368</v>
      </c>
      <c r="AD20" s="50">
        <f t="shared" ref="AD20:AD35" si="8">R20/4.216</f>
        <v>0.44544592030360525</v>
      </c>
      <c r="AE20" s="50">
        <f t="shared" ref="AE20:AE35" si="9">S20/4.216</f>
        <v>7.9148481973434528</v>
      </c>
      <c r="AF20" s="49"/>
    </row>
    <row r="21" spans="1:32" s="25" customFormat="1" x14ac:dyDescent="0.2">
      <c r="A21" s="92" t="s">
        <v>38</v>
      </c>
      <c r="B21" s="92" t="s">
        <v>51</v>
      </c>
      <c r="C21" s="4">
        <v>103.16</v>
      </c>
      <c r="D21" s="4" t="s">
        <v>44</v>
      </c>
      <c r="E21" s="4" t="s">
        <v>41</v>
      </c>
      <c r="F21" s="5">
        <v>42676</v>
      </c>
      <c r="G21" s="92" t="s">
        <v>42</v>
      </c>
      <c r="H21" s="92" t="s">
        <v>129</v>
      </c>
      <c r="I21" s="92" t="s">
        <v>45</v>
      </c>
      <c r="J21" s="92">
        <v>2</v>
      </c>
      <c r="K21" s="92">
        <v>2.5</v>
      </c>
      <c r="L21" s="92">
        <v>1.9630000000000001</v>
      </c>
      <c r="M21" s="92">
        <v>2.5000000000000001E-2</v>
      </c>
      <c r="N21" s="92">
        <v>1.9196</v>
      </c>
      <c r="O21" s="92">
        <v>5.4899999999999997E-2</v>
      </c>
      <c r="P21" s="92">
        <v>4.8899999999999999E-2</v>
      </c>
      <c r="Q21" s="92">
        <v>1.9550000000000001</v>
      </c>
      <c r="R21" s="92">
        <v>1.028</v>
      </c>
      <c r="S21" s="92">
        <v>32.832999999999998</v>
      </c>
      <c r="U21" s="92" t="s">
        <v>45</v>
      </c>
      <c r="V21" s="92">
        <v>2</v>
      </c>
      <c r="W21" s="50">
        <f t="shared" si="1"/>
        <v>0.59297912713472478</v>
      </c>
      <c r="X21" s="50">
        <f t="shared" si="2"/>
        <v>4.6560721062618597E-2</v>
      </c>
      <c r="Y21" s="50">
        <f t="shared" si="3"/>
        <v>5.9297912713472487E-3</v>
      </c>
      <c r="Z21" s="50">
        <f t="shared" si="4"/>
        <v>0.45531309297912709</v>
      </c>
      <c r="AA21" s="50">
        <f t="shared" si="5"/>
        <v>1.3021821631878556E-2</v>
      </c>
      <c r="AB21" s="50">
        <f t="shared" si="6"/>
        <v>1.1598671726755218E-2</v>
      </c>
      <c r="AC21" s="50">
        <f t="shared" si="7"/>
        <v>0.46370967741935482</v>
      </c>
      <c r="AD21" s="50">
        <f t="shared" si="8"/>
        <v>0.24383301707779886</v>
      </c>
      <c r="AE21" s="50">
        <f t="shared" si="9"/>
        <v>7.787713472485768</v>
      </c>
      <c r="AF21" s="49"/>
    </row>
    <row r="22" spans="1:32" s="25" customFormat="1" x14ac:dyDescent="0.2">
      <c r="A22" s="92" t="s">
        <v>38</v>
      </c>
      <c r="B22" s="92" t="s">
        <v>48</v>
      </c>
      <c r="C22" s="4">
        <v>73.900000000000006</v>
      </c>
      <c r="D22" s="4" t="s">
        <v>44</v>
      </c>
      <c r="E22" s="4" t="s">
        <v>41</v>
      </c>
      <c r="F22" s="5">
        <v>42675</v>
      </c>
      <c r="G22" s="92" t="s">
        <v>42</v>
      </c>
      <c r="H22" s="92" t="s">
        <v>129</v>
      </c>
      <c r="I22" s="92" t="s">
        <v>46</v>
      </c>
      <c r="J22" s="92">
        <v>5</v>
      </c>
      <c r="K22" s="92">
        <v>1.2</v>
      </c>
      <c r="L22" s="92">
        <v>3.4792999999999998</v>
      </c>
      <c r="M22" s="92">
        <v>2.5000000000000001E-2</v>
      </c>
      <c r="N22" s="92">
        <v>2.4180000000000001</v>
      </c>
      <c r="O22" s="92">
        <v>9.1999999999999998E-2</v>
      </c>
      <c r="P22" s="92">
        <v>0.46639999999999998</v>
      </c>
      <c r="Q22" s="92">
        <v>1.6120000000000001</v>
      </c>
      <c r="R22" s="92">
        <v>1.9730000000000001</v>
      </c>
      <c r="S22" s="92">
        <v>31.754000000000001</v>
      </c>
      <c r="U22" s="92" t="s">
        <v>46</v>
      </c>
      <c r="V22" s="92">
        <v>5</v>
      </c>
      <c r="W22" s="50">
        <f t="shared" si="1"/>
        <v>0.28462998102466791</v>
      </c>
      <c r="X22" s="50">
        <f t="shared" si="2"/>
        <v>8.2526091081593922E-2</v>
      </c>
      <c r="Y22" s="50">
        <f t="shared" si="3"/>
        <v>5.9297912713472487E-3</v>
      </c>
      <c r="Z22" s="50">
        <f t="shared" si="4"/>
        <v>0.57352941176470584</v>
      </c>
      <c r="AA22" s="50">
        <f t="shared" si="5"/>
        <v>2.1821631878557873E-2</v>
      </c>
      <c r="AB22" s="50">
        <f t="shared" si="6"/>
        <v>0.11062618595825426</v>
      </c>
      <c r="AC22" s="50">
        <f t="shared" si="7"/>
        <v>0.38235294117647062</v>
      </c>
      <c r="AD22" s="50">
        <f t="shared" si="8"/>
        <v>0.46797912713472484</v>
      </c>
      <c r="AE22" s="50">
        <f t="shared" si="9"/>
        <v>7.5317836812144217</v>
      </c>
      <c r="AF22" s="49"/>
    </row>
    <row r="23" spans="1:32" s="25" customFormat="1" x14ac:dyDescent="0.2">
      <c r="A23" s="92" t="s">
        <v>38</v>
      </c>
      <c r="B23" s="92" t="s">
        <v>27</v>
      </c>
      <c r="C23" s="4">
        <v>377.61647615999999</v>
      </c>
      <c r="D23" s="4" t="s">
        <v>55</v>
      </c>
      <c r="E23" s="4" t="s">
        <v>41</v>
      </c>
      <c r="F23" s="5">
        <v>42687</v>
      </c>
      <c r="G23" s="92" t="s">
        <v>42</v>
      </c>
      <c r="H23" s="92" t="s">
        <v>129</v>
      </c>
      <c r="I23" s="92" t="s">
        <v>57</v>
      </c>
      <c r="J23" s="92">
        <v>5</v>
      </c>
      <c r="K23" s="92">
        <v>1.399</v>
      </c>
      <c r="L23" s="92">
        <v>2.9140000000000001</v>
      </c>
      <c r="M23" s="92">
        <v>2.5000000000000001E-2</v>
      </c>
      <c r="N23" s="92">
        <v>1.802</v>
      </c>
      <c r="O23" s="92">
        <v>2.5000000000000001E-2</v>
      </c>
      <c r="P23" s="92">
        <v>0.85489999999999999</v>
      </c>
      <c r="Q23" s="92">
        <v>0.96799999999999997</v>
      </c>
      <c r="R23" s="92">
        <v>2.331</v>
      </c>
      <c r="S23" s="92">
        <v>30.117999999999999</v>
      </c>
      <c r="U23" s="92" t="s">
        <v>57</v>
      </c>
      <c r="V23" s="92">
        <v>5</v>
      </c>
      <c r="W23" s="50">
        <f t="shared" si="1"/>
        <v>0.33183111954459205</v>
      </c>
      <c r="X23" s="50">
        <f t="shared" si="2"/>
        <v>6.9117647058823534E-2</v>
      </c>
      <c r="Y23" s="50">
        <f t="shared" si="3"/>
        <v>5.9297912713472487E-3</v>
      </c>
      <c r="Z23" s="50">
        <f t="shared" si="4"/>
        <v>0.42741935483870969</v>
      </c>
      <c r="AA23" s="50">
        <f t="shared" si="5"/>
        <v>5.9297912713472487E-3</v>
      </c>
      <c r="AB23" s="50">
        <f t="shared" si="6"/>
        <v>0.2027751423149905</v>
      </c>
      <c r="AC23" s="50">
        <f t="shared" si="7"/>
        <v>0.22960151802656545</v>
      </c>
      <c r="AD23" s="50">
        <f t="shared" si="8"/>
        <v>0.55289373814041742</v>
      </c>
      <c r="AE23" s="50">
        <f t="shared" si="9"/>
        <v>7.1437381404174563</v>
      </c>
      <c r="AF23" s="49"/>
    </row>
    <row r="24" spans="1:32" s="25" customFormat="1" x14ac:dyDescent="0.2">
      <c r="A24" s="92" t="s">
        <v>38</v>
      </c>
      <c r="B24" s="92" t="s">
        <v>52</v>
      </c>
      <c r="C24" s="4">
        <v>123</v>
      </c>
      <c r="D24" s="4" t="s">
        <v>44</v>
      </c>
      <c r="E24" s="4" t="s">
        <v>41</v>
      </c>
      <c r="F24" s="5">
        <v>42676</v>
      </c>
      <c r="G24" s="92" t="s">
        <v>42</v>
      </c>
      <c r="H24" s="92" t="s">
        <v>129</v>
      </c>
      <c r="I24" s="92" t="s">
        <v>46</v>
      </c>
      <c r="J24" s="92">
        <v>2</v>
      </c>
      <c r="K24" s="92">
        <v>1.899</v>
      </c>
      <c r="L24" s="92">
        <v>2.8429000000000002</v>
      </c>
      <c r="M24" s="92">
        <v>2.5000000000000001E-2</v>
      </c>
      <c r="N24" s="92">
        <v>2.5529999999999999</v>
      </c>
      <c r="O24" s="92">
        <v>2.5000000000000001E-2</v>
      </c>
      <c r="P24" s="92">
        <v>0.86260000000000003</v>
      </c>
      <c r="Q24" s="92">
        <v>1.415</v>
      </c>
      <c r="R24" s="92">
        <v>2.056</v>
      </c>
      <c r="S24" s="92">
        <v>29.428999999999998</v>
      </c>
      <c r="U24" s="92" t="s">
        <v>46</v>
      </c>
      <c r="V24" s="92">
        <v>2</v>
      </c>
      <c r="W24" s="50">
        <f t="shared" si="1"/>
        <v>0.45042694497153701</v>
      </c>
      <c r="X24" s="50">
        <f t="shared" si="2"/>
        <v>6.743121442125237E-2</v>
      </c>
      <c r="Y24" s="50">
        <f t="shared" si="3"/>
        <v>5.9297912713472487E-3</v>
      </c>
      <c r="Z24" s="50">
        <f t="shared" si="4"/>
        <v>0.60555028462998095</v>
      </c>
      <c r="AA24" s="50">
        <f t="shared" si="5"/>
        <v>5.9297912713472487E-3</v>
      </c>
      <c r="AB24" s="50">
        <f t="shared" si="6"/>
        <v>0.20460151802656545</v>
      </c>
      <c r="AC24" s="50">
        <f t="shared" si="7"/>
        <v>0.33562618595825428</v>
      </c>
      <c r="AD24" s="50">
        <f t="shared" si="8"/>
        <v>0.48766603415559773</v>
      </c>
      <c r="AE24" s="50">
        <f t="shared" si="9"/>
        <v>6.9803130929791264</v>
      </c>
      <c r="AF24" s="49"/>
    </row>
    <row r="25" spans="1:32" s="25" customFormat="1" x14ac:dyDescent="0.2">
      <c r="A25" s="92" t="s">
        <v>38</v>
      </c>
      <c r="B25" s="92" t="s">
        <v>15</v>
      </c>
      <c r="C25" s="4">
        <v>130.64654592000002</v>
      </c>
      <c r="D25" s="4" t="s">
        <v>44</v>
      </c>
      <c r="E25" s="4" t="s">
        <v>41</v>
      </c>
      <c r="F25" s="5">
        <v>42676</v>
      </c>
      <c r="G25" s="92" t="s">
        <v>42</v>
      </c>
      <c r="H25" s="92" t="s">
        <v>129</v>
      </c>
      <c r="I25" s="92" t="s">
        <v>46</v>
      </c>
      <c r="J25" s="92">
        <v>1</v>
      </c>
      <c r="K25" s="92">
        <v>2.5</v>
      </c>
      <c r="L25" s="92">
        <v>2.7519999999999998</v>
      </c>
      <c r="M25" s="92">
        <v>2.5000000000000001E-2</v>
      </c>
      <c r="N25" s="92">
        <v>2.052</v>
      </c>
      <c r="O25" s="92">
        <v>2.5000000000000001E-2</v>
      </c>
      <c r="P25" s="92">
        <v>9.3189999999999995E-2</v>
      </c>
      <c r="Q25" s="92">
        <v>0.73799999999999999</v>
      </c>
      <c r="R25" s="92">
        <v>2.444</v>
      </c>
      <c r="S25" s="92">
        <v>28.916</v>
      </c>
      <c r="U25" s="92" t="s">
        <v>46</v>
      </c>
      <c r="V25" s="92">
        <v>1</v>
      </c>
      <c r="W25" s="50">
        <f t="shared" si="1"/>
        <v>0.59297912713472478</v>
      </c>
      <c r="X25" s="50">
        <f t="shared" si="2"/>
        <v>6.5275142314990514E-2</v>
      </c>
      <c r="Y25" s="50">
        <f t="shared" si="3"/>
        <v>5.9297912713472487E-3</v>
      </c>
      <c r="Z25" s="50">
        <f t="shared" si="4"/>
        <v>0.48671726755218214</v>
      </c>
      <c r="AA25" s="50">
        <f t="shared" si="5"/>
        <v>5.9297912713472487E-3</v>
      </c>
      <c r="AB25" s="50">
        <f t="shared" si="6"/>
        <v>2.2103889943074002E-2</v>
      </c>
      <c r="AC25" s="50">
        <f t="shared" si="7"/>
        <v>0.17504743833017078</v>
      </c>
      <c r="AD25" s="50">
        <f t="shared" si="8"/>
        <v>0.57969639468690703</v>
      </c>
      <c r="AE25" s="50">
        <f t="shared" si="9"/>
        <v>6.8586337760910814</v>
      </c>
      <c r="AF25" s="49"/>
    </row>
    <row r="26" spans="1:32" s="25" customFormat="1" x14ac:dyDescent="0.2">
      <c r="A26" s="92" t="s">
        <v>38</v>
      </c>
      <c r="B26" s="92" t="s">
        <v>21</v>
      </c>
      <c r="C26" s="4">
        <v>196.05028608000001</v>
      </c>
      <c r="D26" s="4" t="s">
        <v>55</v>
      </c>
      <c r="E26" s="4" t="s">
        <v>53</v>
      </c>
      <c r="F26" s="5">
        <v>42843</v>
      </c>
      <c r="G26" s="92" t="s">
        <v>42</v>
      </c>
      <c r="H26" s="92" t="s">
        <v>129</v>
      </c>
      <c r="I26" s="92" t="s">
        <v>54</v>
      </c>
      <c r="J26" s="92">
        <v>3</v>
      </c>
      <c r="K26" s="92">
        <v>16.7</v>
      </c>
      <c r="L26" s="92">
        <v>0.85699999999999998</v>
      </c>
      <c r="M26" s="92">
        <v>5.0000000000000001E-3</v>
      </c>
      <c r="N26" s="92">
        <v>1.4019999999999999</v>
      </c>
      <c r="O26" s="92">
        <v>5.1999999999999998E-2</v>
      </c>
      <c r="P26" s="92">
        <v>0.997</v>
      </c>
      <c r="Q26" s="92">
        <v>1.776</v>
      </c>
      <c r="R26" s="92">
        <v>1.141</v>
      </c>
      <c r="S26" s="92">
        <v>28.629000000000001</v>
      </c>
      <c r="U26" s="92" t="s">
        <v>54</v>
      </c>
      <c r="V26" s="92">
        <v>3</v>
      </c>
      <c r="W26" s="50">
        <f t="shared" si="1"/>
        <v>3.9611005692599619</v>
      </c>
      <c r="X26" s="50">
        <f t="shared" si="2"/>
        <v>2.0327324478178366E-2</v>
      </c>
      <c r="Y26" s="50">
        <f t="shared" si="3"/>
        <v>1.1859582542694497E-3</v>
      </c>
      <c r="Z26" s="50">
        <f t="shared" si="4"/>
        <v>0.33254269449715368</v>
      </c>
      <c r="AA26" s="50">
        <f t="shared" si="5"/>
        <v>1.2333965844402276E-2</v>
      </c>
      <c r="AB26" s="50">
        <f t="shared" si="6"/>
        <v>0.23648007590132827</v>
      </c>
      <c r="AC26" s="50">
        <f t="shared" si="7"/>
        <v>0.42125237191650855</v>
      </c>
      <c r="AD26" s="50">
        <f t="shared" si="8"/>
        <v>0.27063567362428842</v>
      </c>
      <c r="AE26" s="50">
        <f t="shared" si="9"/>
        <v>6.7905597722960156</v>
      </c>
      <c r="AF26" s="49"/>
    </row>
    <row r="27" spans="1:32" s="25" customFormat="1" x14ac:dyDescent="0.2">
      <c r="A27" s="92" t="s">
        <v>38</v>
      </c>
      <c r="B27" s="92" t="s">
        <v>26</v>
      </c>
      <c r="C27" s="4">
        <v>345.79974528000002</v>
      </c>
      <c r="D27" s="4" t="s">
        <v>55</v>
      </c>
      <c r="E27" s="4" t="s">
        <v>41</v>
      </c>
      <c r="F27" s="5">
        <v>42684</v>
      </c>
      <c r="G27" s="92" t="s">
        <v>42</v>
      </c>
      <c r="H27" s="92" t="s">
        <v>129</v>
      </c>
      <c r="I27" s="92" t="s">
        <v>57</v>
      </c>
      <c r="J27" s="92">
        <v>5</v>
      </c>
      <c r="K27" s="92">
        <v>2.5</v>
      </c>
      <c r="L27" s="92">
        <v>2.2200000000000002</v>
      </c>
      <c r="M27" s="92">
        <v>2.5000000000000001E-2</v>
      </c>
      <c r="N27" s="92">
        <v>1.49</v>
      </c>
      <c r="O27" s="92">
        <v>2.5000000000000001E-2</v>
      </c>
      <c r="P27" s="92">
        <v>0.4451</v>
      </c>
      <c r="Q27" s="92">
        <v>0.71199999999999997</v>
      </c>
      <c r="R27" s="92">
        <v>1.909</v>
      </c>
      <c r="S27" s="92">
        <v>27.766999999999999</v>
      </c>
      <c r="U27" s="92" t="s">
        <v>57</v>
      </c>
      <c r="V27" s="92">
        <v>5</v>
      </c>
      <c r="W27" s="50">
        <f t="shared" si="1"/>
        <v>0.59297912713472478</v>
      </c>
      <c r="X27" s="50">
        <f t="shared" si="2"/>
        <v>5.2656546489563576E-2</v>
      </c>
      <c r="Y27" s="50">
        <f t="shared" si="3"/>
        <v>5.9297912713472487E-3</v>
      </c>
      <c r="Z27" s="50">
        <f t="shared" si="4"/>
        <v>0.353415559772296</v>
      </c>
      <c r="AA27" s="50">
        <f t="shared" si="5"/>
        <v>5.9297912713472487E-3</v>
      </c>
      <c r="AB27" s="50">
        <f t="shared" si="6"/>
        <v>0.1055740037950664</v>
      </c>
      <c r="AC27" s="50">
        <f t="shared" si="7"/>
        <v>0.16888045540796962</v>
      </c>
      <c r="AD27" s="50">
        <f t="shared" si="8"/>
        <v>0.45279886148007586</v>
      </c>
      <c r="AE27" s="50">
        <f t="shared" si="9"/>
        <v>6.5861005692599619</v>
      </c>
      <c r="AF27" s="49"/>
    </row>
    <row r="28" spans="1:32" s="25" customFormat="1" x14ac:dyDescent="0.2">
      <c r="A28" s="92" t="s">
        <v>38</v>
      </c>
      <c r="B28" s="92" t="s">
        <v>11</v>
      </c>
      <c r="C28" s="4">
        <v>24.478122240000001</v>
      </c>
      <c r="D28" s="4" t="s">
        <v>44</v>
      </c>
      <c r="E28" s="4" t="s">
        <v>41</v>
      </c>
      <c r="F28" s="5">
        <v>42674</v>
      </c>
      <c r="G28" s="92" t="s">
        <v>42</v>
      </c>
      <c r="H28" s="92" t="s">
        <v>129</v>
      </c>
      <c r="I28" s="92" t="s">
        <v>45</v>
      </c>
      <c r="J28" s="92">
        <v>5</v>
      </c>
      <c r="K28" s="92">
        <v>2.5</v>
      </c>
      <c r="L28" s="92">
        <v>3.8439999999999999</v>
      </c>
      <c r="M28" s="92">
        <v>2.5000000000000001E-2</v>
      </c>
      <c r="N28" s="92">
        <v>2.2650000000000001</v>
      </c>
      <c r="O28" s="92">
        <v>2.5000000000000001E-2</v>
      </c>
      <c r="P28" s="92">
        <v>0.14899999999999999</v>
      </c>
      <c r="Q28" s="92">
        <v>1.1739999999999999</v>
      </c>
      <c r="R28" s="92">
        <v>1.2</v>
      </c>
      <c r="S28" s="92">
        <v>27.2</v>
      </c>
      <c r="U28" s="92" t="s">
        <v>45</v>
      </c>
      <c r="V28" s="92">
        <v>5</v>
      </c>
      <c r="W28" s="50">
        <f t="shared" si="1"/>
        <v>0.59297912713472478</v>
      </c>
      <c r="X28" s="50">
        <f t="shared" si="2"/>
        <v>9.1176470588235303E-2</v>
      </c>
      <c r="Y28" s="50">
        <f t="shared" si="3"/>
        <v>5.9297912713472487E-3</v>
      </c>
      <c r="Z28" s="50">
        <f t="shared" si="4"/>
        <v>0.53723908918406071</v>
      </c>
      <c r="AA28" s="50">
        <f t="shared" si="5"/>
        <v>5.9297912713472487E-3</v>
      </c>
      <c r="AB28" s="50">
        <f t="shared" si="6"/>
        <v>3.53415559772296E-2</v>
      </c>
      <c r="AC28" s="50">
        <f t="shared" si="7"/>
        <v>0.27846299810246677</v>
      </c>
      <c r="AD28" s="50">
        <f t="shared" si="8"/>
        <v>0.28462998102466791</v>
      </c>
      <c r="AE28" s="50">
        <f t="shared" si="9"/>
        <v>6.4516129032258061</v>
      </c>
      <c r="AF28" s="49"/>
    </row>
    <row r="29" spans="1:32" s="25" customFormat="1" x14ac:dyDescent="0.2">
      <c r="A29" s="92" t="s">
        <v>38</v>
      </c>
      <c r="B29" s="92" t="s">
        <v>28</v>
      </c>
      <c r="C29" s="4">
        <v>421.32625920000004</v>
      </c>
      <c r="D29" s="4" t="s">
        <v>55</v>
      </c>
      <c r="E29" s="4" t="s">
        <v>41</v>
      </c>
      <c r="F29" s="5">
        <v>42687</v>
      </c>
      <c r="G29" s="92" t="s">
        <v>42</v>
      </c>
      <c r="H29" s="92" t="s">
        <v>129</v>
      </c>
      <c r="I29" s="92" t="s">
        <v>57</v>
      </c>
      <c r="J29" s="92">
        <v>5</v>
      </c>
      <c r="K29" s="92">
        <v>1.7</v>
      </c>
      <c r="L29" s="92">
        <v>2.3849999999999998</v>
      </c>
      <c r="M29" s="92">
        <v>2.5000000000000001E-2</v>
      </c>
      <c r="N29" s="92">
        <v>1.8029999999999999</v>
      </c>
      <c r="O29" s="92">
        <v>2.5000000000000001E-2</v>
      </c>
      <c r="P29" s="92">
        <v>0.94159999999999999</v>
      </c>
      <c r="Q29" s="92">
        <v>1.115</v>
      </c>
      <c r="R29" s="92">
        <v>2.2109999999999999</v>
      </c>
      <c r="S29" s="92">
        <v>26.986000000000001</v>
      </c>
      <c r="U29" s="92" t="s">
        <v>57</v>
      </c>
      <c r="V29" s="92">
        <v>5</v>
      </c>
      <c r="W29" s="50">
        <f t="shared" si="1"/>
        <v>0.40322580645161288</v>
      </c>
      <c r="X29" s="50">
        <f t="shared" si="2"/>
        <v>5.6570208728652753E-2</v>
      </c>
      <c r="Y29" s="50">
        <f t="shared" si="3"/>
        <v>5.9297912713472487E-3</v>
      </c>
      <c r="Z29" s="50">
        <f t="shared" si="4"/>
        <v>0.42765654648956353</v>
      </c>
      <c r="AA29" s="50">
        <f t="shared" si="5"/>
        <v>5.9297912713472487E-3</v>
      </c>
      <c r="AB29" s="50">
        <f t="shared" si="6"/>
        <v>0.22333965844402276</v>
      </c>
      <c r="AC29" s="50">
        <f t="shared" si="7"/>
        <v>0.26446869070208728</v>
      </c>
      <c r="AD29" s="50">
        <f t="shared" si="8"/>
        <v>0.52443074003795065</v>
      </c>
      <c r="AE29" s="50">
        <f t="shared" si="9"/>
        <v>6.4008538899430736</v>
      </c>
      <c r="AF29" s="49"/>
    </row>
    <row r="30" spans="1:32" s="25" customFormat="1" x14ac:dyDescent="0.2">
      <c r="A30" s="92" t="s">
        <v>38</v>
      </c>
      <c r="B30" s="92" t="s">
        <v>25</v>
      </c>
      <c r="C30" s="4">
        <v>295.82961408</v>
      </c>
      <c r="D30" s="4" t="s">
        <v>55</v>
      </c>
      <c r="E30" s="4" t="s">
        <v>41</v>
      </c>
      <c r="F30" s="5">
        <v>42682</v>
      </c>
      <c r="G30" s="92" t="s">
        <v>42</v>
      </c>
      <c r="H30" s="92" t="s">
        <v>129</v>
      </c>
      <c r="I30" s="92" t="s">
        <v>57</v>
      </c>
      <c r="J30" s="92">
        <v>5</v>
      </c>
      <c r="K30" s="92">
        <v>2.5</v>
      </c>
      <c r="L30" s="92">
        <v>1.8420000000000001</v>
      </c>
      <c r="M30" s="92">
        <v>2.5000000000000001E-2</v>
      </c>
      <c r="N30" s="92">
        <v>1.7669999999999999</v>
      </c>
      <c r="O30" s="92">
        <v>2.5000000000000001E-2</v>
      </c>
      <c r="P30" s="92">
        <v>0.41099999999999998</v>
      </c>
      <c r="Q30" s="92">
        <v>0.74399999999999999</v>
      </c>
      <c r="R30" s="92">
        <v>1.5</v>
      </c>
      <c r="S30" s="92">
        <v>26.856000000000002</v>
      </c>
      <c r="U30" s="92" t="s">
        <v>57</v>
      </c>
      <c r="V30" s="92">
        <v>5</v>
      </c>
      <c r="W30" s="50">
        <f t="shared" si="1"/>
        <v>0.59297912713472478</v>
      </c>
      <c r="X30" s="50">
        <f t="shared" si="2"/>
        <v>4.369070208728653E-2</v>
      </c>
      <c r="Y30" s="50">
        <f t="shared" si="3"/>
        <v>5.9297912713472487E-3</v>
      </c>
      <c r="Z30" s="50">
        <f t="shared" si="4"/>
        <v>0.41911764705882348</v>
      </c>
      <c r="AA30" s="50">
        <f t="shared" si="5"/>
        <v>5.9297912713472487E-3</v>
      </c>
      <c r="AB30" s="50">
        <f t="shared" si="6"/>
        <v>9.7485768500948755E-2</v>
      </c>
      <c r="AC30" s="50">
        <f t="shared" si="7"/>
        <v>0.1764705882352941</v>
      </c>
      <c r="AD30" s="50">
        <f t="shared" si="8"/>
        <v>0.3557874762808349</v>
      </c>
      <c r="AE30" s="50">
        <f t="shared" si="9"/>
        <v>6.3700189753320684</v>
      </c>
      <c r="AF30" s="49"/>
    </row>
    <row r="31" spans="1:32" s="25" customFormat="1" x14ac:dyDescent="0.2">
      <c r="A31" s="92" t="s">
        <v>38</v>
      </c>
      <c r="B31" s="92" t="s">
        <v>16</v>
      </c>
      <c r="C31" s="4">
        <v>147.54465792000002</v>
      </c>
      <c r="D31" s="4" t="s">
        <v>44</v>
      </c>
      <c r="E31" s="4" t="s">
        <v>53</v>
      </c>
      <c r="F31" s="5">
        <v>42844</v>
      </c>
      <c r="G31" s="92" t="s">
        <v>42</v>
      </c>
      <c r="H31" s="92" t="s">
        <v>129</v>
      </c>
      <c r="I31" s="92" t="s">
        <v>46</v>
      </c>
      <c r="J31" s="92">
        <v>4</v>
      </c>
      <c r="K31" s="92">
        <v>3.4</v>
      </c>
      <c r="L31" s="92">
        <v>0.88400000000000001</v>
      </c>
      <c r="M31" s="92">
        <v>5.0000000000000001E-3</v>
      </c>
      <c r="N31" s="92">
        <v>0.98599999999999999</v>
      </c>
      <c r="O31" s="92">
        <v>1.2500000000000001E-2</v>
      </c>
      <c r="P31" s="92">
        <v>0.27110000000000001</v>
      </c>
      <c r="Q31" s="92">
        <v>0.48599999999999999</v>
      </c>
      <c r="R31" s="92">
        <v>2.1419999999999999</v>
      </c>
      <c r="S31" s="92">
        <v>26.611999999999998</v>
      </c>
      <c r="U31" s="92" t="s">
        <v>46</v>
      </c>
      <c r="V31" s="92">
        <v>4</v>
      </c>
      <c r="W31" s="50">
        <f t="shared" si="1"/>
        <v>0.80645161290322576</v>
      </c>
      <c r="X31" s="50">
        <f t="shared" si="2"/>
        <v>2.0967741935483869E-2</v>
      </c>
      <c r="Y31" s="50">
        <f t="shared" si="3"/>
        <v>1.1859582542694497E-3</v>
      </c>
      <c r="Z31" s="50">
        <f t="shared" si="4"/>
        <v>0.23387096774193547</v>
      </c>
      <c r="AA31" s="50">
        <f t="shared" si="5"/>
        <v>2.9648956356736244E-3</v>
      </c>
      <c r="AB31" s="50">
        <f t="shared" si="6"/>
        <v>6.4302656546489562E-2</v>
      </c>
      <c r="AC31" s="50">
        <f t="shared" si="7"/>
        <v>0.1152751423149905</v>
      </c>
      <c r="AD31" s="50">
        <f t="shared" si="8"/>
        <v>0.50806451612903225</v>
      </c>
      <c r="AE31" s="50">
        <f t="shared" si="9"/>
        <v>6.3121442125237186</v>
      </c>
      <c r="AF31" s="49"/>
    </row>
    <row r="32" spans="1:32" s="25" customFormat="1" x14ac:dyDescent="0.2">
      <c r="A32" s="92" t="s">
        <v>38</v>
      </c>
      <c r="B32" s="92" t="s">
        <v>17</v>
      </c>
      <c r="C32" s="4">
        <v>157.55477760000002</v>
      </c>
      <c r="D32" s="4" t="s">
        <v>44</v>
      </c>
      <c r="E32" s="4" t="s">
        <v>53</v>
      </c>
      <c r="F32" s="5">
        <v>42844</v>
      </c>
      <c r="G32" s="92" t="s">
        <v>42</v>
      </c>
      <c r="H32" s="92" t="s">
        <v>129</v>
      </c>
      <c r="I32" s="92" t="s">
        <v>46</v>
      </c>
      <c r="J32" s="92">
        <v>2</v>
      </c>
      <c r="K32" s="92">
        <v>2.5</v>
      </c>
      <c r="L32" s="92">
        <v>0.64600000000000002</v>
      </c>
      <c r="M32" s="92">
        <v>5.0000000000000001E-3</v>
      </c>
      <c r="N32" s="92">
        <v>1.0880000000000001</v>
      </c>
      <c r="O32" s="92">
        <v>1.2500000000000001E-2</v>
      </c>
      <c r="P32" s="92">
        <v>0.23219999999999999</v>
      </c>
      <c r="Q32" s="92">
        <v>0.377</v>
      </c>
      <c r="R32" s="92">
        <v>1.8260000000000001</v>
      </c>
      <c r="S32" s="92">
        <v>25.759</v>
      </c>
      <c r="U32" s="92" t="s">
        <v>46</v>
      </c>
      <c r="V32" s="92">
        <v>2</v>
      </c>
      <c r="W32" s="50">
        <f t="shared" si="1"/>
        <v>0.59297912713472478</v>
      </c>
      <c r="X32" s="50">
        <f t="shared" si="2"/>
        <v>1.5322580645161291E-2</v>
      </c>
      <c r="Y32" s="50">
        <f t="shared" si="3"/>
        <v>1.1859582542694497E-3</v>
      </c>
      <c r="Z32" s="50">
        <f t="shared" si="4"/>
        <v>0.25806451612903225</v>
      </c>
      <c r="AA32" s="50">
        <f t="shared" si="5"/>
        <v>2.9648956356736244E-3</v>
      </c>
      <c r="AB32" s="50">
        <f t="shared" si="6"/>
        <v>5.5075901328273238E-2</v>
      </c>
      <c r="AC32" s="50">
        <f t="shared" si="7"/>
        <v>8.9421252371916504E-2</v>
      </c>
      <c r="AD32" s="50">
        <f t="shared" si="8"/>
        <v>0.43311195445920303</v>
      </c>
      <c r="AE32" s="50">
        <f t="shared" si="9"/>
        <v>6.1098197343453506</v>
      </c>
      <c r="AF32" s="49"/>
    </row>
    <row r="33" spans="1:32" s="25" customFormat="1" x14ac:dyDescent="0.2">
      <c r="A33" s="92" t="s">
        <v>38</v>
      </c>
      <c r="B33" s="92" t="s">
        <v>20</v>
      </c>
      <c r="C33" s="4">
        <v>190.16008704000001</v>
      </c>
      <c r="D33" s="4" t="s">
        <v>44</v>
      </c>
      <c r="E33" s="4" t="s">
        <v>53</v>
      </c>
      <c r="F33" s="5">
        <v>42845</v>
      </c>
      <c r="G33" s="92" t="s">
        <v>42</v>
      </c>
      <c r="H33" s="92" t="s">
        <v>129</v>
      </c>
      <c r="I33" s="92" t="s">
        <v>46</v>
      </c>
      <c r="J33" s="92">
        <v>2</v>
      </c>
      <c r="K33" s="92">
        <v>1.7</v>
      </c>
      <c r="L33" s="92">
        <v>0.83299999999999996</v>
      </c>
      <c r="M33" s="92">
        <v>5.0000000000000001E-3</v>
      </c>
      <c r="N33" s="92">
        <v>1.0529999999999999</v>
      </c>
      <c r="O33" s="92">
        <v>1.2500000000000001E-2</v>
      </c>
      <c r="P33" s="92">
        <v>0.68920000000000003</v>
      </c>
      <c r="Q33" s="92">
        <v>0.33700000000000002</v>
      </c>
      <c r="R33" s="92">
        <v>1.9410000000000001</v>
      </c>
      <c r="S33" s="92">
        <v>25.608000000000001</v>
      </c>
      <c r="U33" s="92" t="s">
        <v>46</v>
      </c>
      <c r="V33" s="92">
        <v>2</v>
      </c>
      <c r="W33" s="50">
        <f t="shared" si="1"/>
        <v>0.40322580645161288</v>
      </c>
      <c r="X33" s="50">
        <f t="shared" si="2"/>
        <v>1.9758064516129034E-2</v>
      </c>
      <c r="Y33" s="50">
        <f t="shared" si="3"/>
        <v>1.1859582542694497E-3</v>
      </c>
      <c r="Z33" s="50">
        <f t="shared" si="4"/>
        <v>0.24976280834914608</v>
      </c>
      <c r="AA33" s="50">
        <f t="shared" si="5"/>
        <v>2.9648956356736244E-3</v>
      </c>
      <c r="AB33" s="50">
        <f t="shared" si="6"/>
        <v>0.16347248576850096</v>
      </c>
      <c r="AC33" s="50">
        <f t="shared" si="7"/>
        <v>7.9933586337760917E-2</v>
      </c>
      <c r="AD33" s="50">
        <f t="shared" si="8"/>
        <v>0.46038899430740038</v>
      </c>
      <c r="AE33" s="50">
        <f t="shared" si="9"/>
        <v>6.0740037950664139</v>
      </c>
      <c r="AF33" s="49"/>
    </row>
    <row r="34" spans="1:32" s="25" customFormat="1" x14ac:dyDescent="0.2">
      <c r="A34" s="92" t="s">
        <v>38</v>
      </c>
      <c r="B34" s="92" t="s">
        <v>20</v>
      </c>
      <c r="C34" s="4">
        <v>190.16008704000001</v>
      </c>
      <c r="D34" s="4" t="s">
        <v>44</v>
      </c>
      <c r="E34" s="4" t="s">
        <v>53</v>
      </c>
      <c r="F34" s="5">
        <v>42845</v>
      </c>
      <c r="G34" s="92" t="s">
        <v>42</v>
      </c>
      <c r="H34" s="92" t="s">
        <v>129</v>
      </c>
      <c r="I34" s="92" t="s">
        <v>46</v>
      </c>
      <c r="J34" s="92">
        <v>2</v>
      </c>
      <c r="K34" s="92">
        <v>1.7</v>
      </c>
      <c r="L34" s="92">
        <v>0.83299999999999996</v>
      </c>
      <c r="M34" s="92">
        <v>5.0000000000000001E-3</v>
      </c>
      <c r="N34" s="92">
        <v>1.0529999999999999</v>
      </c>
      <c r="O34" s="92">
        <v>1.2500000000000001E-2</v>
      </c>
      <c r="P34" s="92">
        <v>0.68920000000000003</v>
      </c>
      <c r="Q34" s="92">
        <v>0.33700000000000002</v>
      </c>
      <c r="R34" s="92">
        <v>1.9410000000000001</v>
      </c>
      <c r="S34" s="92">
        <v>25.608000000000001</v>
      </c>
      <c r="U34" s="92" t="s">
        <v>46</v>
      </c>
      <c r="V34" s="92">
        <v>2</v>
      </c>
      <c r="W34" s="50">
        <f t="shared" si="1"/>
        <v>0.40322580645161288</v>
      </c>
      <c r="X34" s="50">
        <f t="shared" si="2"/>
        <v>1.9758064516129034E-2</v>
      </c>
      <c r="Y34" s="50">
        <f t="shared" si="3"/>
        <v>1.1859582542694497E-3</v>
      </c>
      <c r="Z34" s="50">
        <f t="shared" si="4"/>
        <v>0.24976280834914608</v>
      </c>
      <c r="AA34" s="50">
        <f t="shared" si="5"/>
        <v>2.9648956356736244E-3</v>
      </c>
      <c r="AB34" s="50">
        <f t="shared" si="6"/>
        <v>0.16347248576850096</v>
      </c>
      <c r="AC34" s="50">
        <f t="shared" si="7"/>
        <v>7.9933586337760917E-2</v>
      </c>
      <c r="AD34" s="50">
        <f t="shared" si="8"/>
        <v>0.46038899430740038</v>
      </c>
      <c r="AE34" s="50">
        <f t="shared" si="9"/>
        <v>6.0740037950664139</v>
      </c>
      <c r="AF34" s="49"/>
    </row>
    <row r="35" spans="1:32" s="25" customFormat="1" x14ac:dyDescent="0.2">
      <c r="A35" s="92" t="s">
        <v>38</v>
      </c>
      <c r="B35" s="92" t="s">
        <v>23</v>
      </c>
      <c r="C35" s="4">
        <v>214.42899456000004</v>
      </c>
      <c r="D35" s="4" t="s">
        <v>55</v>
      </c>
      <c r="E35" s="4" t="s">
        <v>41</v>
      </c>
      <c r="F35" s="5">
        <v>42688</v>
      </c>
      <c r="G35" s="92" t="s">
        <v>42</v>
      </c>
      <c r="H35" s="92" t="s">
        <v>129</v>
      </c>
      <c r="I35" s="92" t="s">
        <v>57</v>
      </c>
      <c r="J35" s="92">
        <v>5</v>
      </c>
      <c r="K35" s="92">
        <v>2.5</v>
      </c>
      <c r="L35" s="92">
        <v>1.653</v>
      </c>
      <c r="M35" s="92">
        <v>2.5000000000000001E-2</v>
      </c>
      <c r="N35" s="92">
        <v>1.3140000000000001</v>
      </c>
      <c r="O35" s="92">
        <v>2.5000000000000001E-2</v>
      </c>
      <c r="P35" s="92">
        <v>0.52680000000000005</v>
      </c>
      <c r="Q35" s="92">
        <v>0.68700000000000006</v>
      </c>
      <c r="R35" s="92">
        <v>1.5569999999999999</v>
      </c>
      <c r="S35" s="92">
        <v>24.649000000000001</v>
      </c>
      <c r="U35" s="92" t="s">
        <v>57</v>
      </c>
      <c r="V35" s="92">
        <v>5</v>
      </c>
      <c r="W35" s="50">
        <f t="shared" si="1"/>
        <v>0.59297912713472478</v>
      </c>
      <c r="X35" s="50">
        <f t="shared" si="2"/>
        <v>3.9207779886148014E-2</v>
      </c>
      <c r="Y35" s="50">
        <f t="shared" si="3"/>
        <v>5.9297912713472487E-3</v>
      </c>
      <c r="Z35" s="50">
        <f t="shared" si="4"/>
        <v>0.31166982922201136</v>
      </c>
      <c r="AA35" s="50">
        <f t="shared" si="5"/>
        <v>5.9297912713472487E-3</v>
      </c>
      <c r="AB35" s="50">
        <f t="shared" si="6"/>
        <v>0.12495256166982922</v>
      </c>
      <c r="AC35" s="50">
        <f t="shared" si="7"/>
        <v>0.1629506641366224</v>
      </c>
      <c r="AD35" s="50">
        <f t="shared" si="8"/>
        <v>0.3693074003795066</v>
      </c>
      <c r="AE35" s="50">
        <f t="shared" si="9"/>
        <v>5.8465370018975333</v>
      </c>
      <c r="AF35" s="49"/>
    </row>
    <row r="36" spans="1:32" s="25" customFormat="1" x14ac:dyDescent="0.2">
      <c r="A36" s="92" t="s">
        <v>77</v>
      </c>
      <c r="B36" s="92" t="s">
        <v>13</v>
      </c>
      <c r="C36" s="92">
        <v>96.48</v>
      </c>
      <c r="D36" s="92" t="s">
        <v>44</v>
      </c>
      <c r="E36" s="92" t="s">
        <v>78</v>
      </c>
      <c r="F36" s="5">
        <v>42230</v>
      </c>
      <c r="G36" s="92" t="s">
        <v>79</v>
      </c>
      <c r="H36" s="92" t="s">
        <v>130</v>
      </c>
      <c r="I36" s="16" t="s">
        <v>68</v>
      </c>
      <c r="J36" s="15">
        <v>5</v>
      </c>
      <c r="K36" s="18">
        <v>0.57800000000000007</v>
      </c>
      <c r="L36" s="18">
        <v>0.29199999999999998</v>
      </c>
      <c r="M36" s="18">
        <v>0.05</v>
      </c>
      <c r="N36" s="18">
        <v>0.62</v>
      </c>
      <c r="O36" s="18">
        <v>0.05</v>
      </c>
      <c r="P36" s="18">
        <v>5.8000000000000003E-2</v>
      </c>
      <c r="Q36" s="18">
        <v>0.126</v>
      </c>
      <c r="R36" s="18">
        <v>0.44399999999999995</v>
      </c>
      <c r="S36" s="18">
        <v>3.56</v>
      </c>
      <c r="U36" s="16" t="s">
        <v>68</v>
      </c>
      <c r="V36" s="15">
        <v>5</v>
      </c>
      <c r="W36" s="49">
        <f>K36</f>
        <v>0.57800000000000007</v>
      </c>
      <c r="X36" s="49">
        <f t="shared" ref="X36:AE36" si="10">L36</f>
        <v>0.29199999999999998</v>
      </c>
      <c r="Y36" s="49">
        <f t="shared" si="10"/>
        <v>0.05</v>
      </c>
      <c r="Z36" s="49">
        <f t="shared" si="10"/>
        <v>0.62</v>
      </c>
      <c r="AA36" s="49">
        <f t="shared" si="10"/>
        <v>0.05</v>
      </c>
      <c r="AB36" s="49">
        <f t="shared" si="10"/>
        <v>5.8000000000000003E-2</v>
      </c>
      <c r="AC36" s="49">
        <f t="shared" si="10"/>
        <v>0.126</v>
      </c>
      <c r="AD36" s="49">
        <f t="shared" si="10"/>
        <v>0.44399999999999995</v>
      </c>
      <c r="AE36" s="49">
        <f t="shared" si="10"/>
        <v>3.56</v>
      </c>
    </row>
    <row r="37" spans="1:32" s="25" customFormat="1" x14ac:dyDescent="0.2">
      <c r="A37" s="92" t="s">
        <v>77</v>
      </c>
      <c r="B37" s="92" t="s">
        <v>13</v>
      </c>
      <c r="C37" s="92">
        <v>96.48</v>
      </c>
      <c r="D37" s="92" t="s">
        <v>44</v>
      </c>
      <c r="E37" s="92" t="s">
        <v>78</v>
      </c>
      <c r="F37" s="5">
        <v>42230</v>
      </c>
      <c r="G37" s="92" t="s">
        <v>79</v>
      </c>
      <c r="H37" s="92" t="s">
        <v>130</v>
      </c>
      <c r="I37" s="16" t="s">
        <v>64</v>
      </c>
      <c r="J37" s="15">
        <v>5</v>
      </c>
      <c r="K37" s="18">
        <v>0.75600000000000001</v>
      </c>
      <c r="L37" s="18">
        <v>0.1</v>
      </c>
      <c r="M37" s="18">
        <v>0.05</v>
      </c>
      <c r="N37" s="18">
        <v>0.55800000000000005</v>
      </c>
      <c r="O37" s="18">
        <v>0.05</v>
      </c>
      <c r="P37" s="18">
        <v>0.02</v>
      </c>
      <c r="Q37" s="18">
        <v>0.17599999999999999</v>
      </c>
      <c r="R37" s="18">
        <v>0.434</v>
      </c>
      <c r="S37" s="18">
        <v>3.6</v>
      </c>
      <c r="U37" s="16" t="s">
        <v>64</v>
      </c>
      <c r="V37" s="15">
        <v>5</v>
      </c>
      <c r="W37" s="49">
        <f t="shared" ref="W37:W101" si="11">K37</f>
        <v>0.75600000000000001</v>
      </c>
      <c r="X37" s="49">
        <f t="shared" ref="X37:X101" si="12">L37</f>
        <v>0.1</v>
      </c>
      <c r="Y37" s="49">
        <f t="shared" ref="Y37:Y101" si="13">M37</f>
        <v>0.05</v>
      </c>
      <c r="Z37" s="49">
        <f t="shared" ref="Z37:Z101" si="14">N37</f>
        <v>0.55800000000000005</v>
      </c>
      <c r="AA37" s="49">
        <f t="shared" ref="AA37:AA101" si="15">O37</f>
        <v>0.05</v>
      </c>
      <c r="AB37" s="49">
        <f t="shared" ref="AB37:AB100" si="16">P37</f>
        <v>0.02</v>
      </c>
      <c r="AC37" s="49">
        <f t="shared" ref="AC37:AC101" si="17">Q37</f>
        <v>0.17599999999999999</v>
      </c>
      <c r="AD37" s="49">
        <f t="shared" ref="AD37:AD101" si="18">R37</f>
        <v>0.434</v>
      </c>
      <c r="AE37" s="49">
        <f>S37</f>
        <v>3.6</v>
      </c>
    </row>
    <row r="38" spans="1:32" s="25" customFormat="1" x14ac:dyDescent="0.2">
      <c r="A38" s="92" t="s">
        <v>77</v>
      </c>
      <c r="B38" s="92" t="s">
        <v>13</v>
      </c>
      <c r="C38" s="92">
        <v>96.48</v>
      </c>
      <c r="D38" s="92" t="s">
        <v>44</v>
      </c>
      <c r="E38" s="92" t="s">
        <v>127</v>
      </c>
      <c r="F38" s="5">
        <v>42447</v>
      </c>
      <c r="G38" s="92" t="s">
        <v>79</v>
      </c>
      <c r="H38" s="92" t="s">
        <v>130</v>
      </c>
      <c r="I38" s="16" t="s">
        <v>68</v>
      </c>
      <c r="J38" s="15">
        <v>5</v>
      </c>
      <c r="K38" s="18">
        <v>9.2199999999999989</v>
      </c>
      <c r="L38" s="18">
        <v>0.13240000000000002</v>
      </c>
      <c r="M38" s="18">
        <v>1.7999999999999999E-2</v>
      </c>
      <c r="N38" s="18">
        <v>0.08</v>
      </c>
      <c r="O38" s="18">
        <v>0.08</v>
      </c>
      <c r="P38" s="18">
        <v>0.11559999999999999</v>
      </c>
      <c r="Q38" s="18">
        <v>0.06</v>
      </c>
      <c r="R38" s="18">
        <v>1.1000000000000001</v>
      </c>
      <c r="S38" s="18">
        <v>5</v>
      </c>
      <c r="U38" s="16" t="s">
        <v>68</v>
      </c>
      <c r="V38" s="15">
        <v>5</v>
      </c>
      <c r="W38" s="49">
        <f t="shared" si="11"/>
        <v>9.2199999999999989</v>
      </c>
      <c r="X38" s="49">
        <f t="shared" si="12"/>
        <v>0.13240000000000002</v>
      </c>
      <c r="Y38" s="49">
        <f t="shared" si="13"/>
        <v>1.7999999999999999E-2</v>
      </c>
      <c r="Z38" s="49">
        <f t="shared" si="14"/>
        <v>0.08</v>
      </c>
      <c r="AA38" s="49">
        <f t="shared" si="15"/>
        <v>0.08</v>
      </c>
      <c r="AB38" s="49">
        <f t="shared" si="16"/>
        <v>0.11559999999999999</v>
      </c>
      <c r="AC38" s="49">
        <f t="shared" si="17"/>
        <v>0.06</v>
      </c>
      <c r="AD38" s="49">
        <f t="shared" si="18"/>
        <v>1.1000000000000001</v>
      </c>
      <c r="AE38" s="49">
        <f>S38</f>
        <v>5</v>
      </c>
    </row>
    <row r="39" spans="1:32" s="25" customFormat="1" x14ac:dyDescent="0.2">
      <c r="A39" s="92" t="s">
        <v>77</v>
      </c>
      <c r="B39" s="92" t="s">
        <v>13</v>
      </c>
      <c r="C39" s="92">
        <v>96.48</v>
      </c>
      <c r="D39" s="92" t="s">
        <v>44</v>
      </c>
      <c r="E39" s="92" t="s">
        <v>127</v>
      </c>
      <c r="F39" s="5">
        <v>42447</v>
      </c>
      <c r="G39" s="92" t="s">
        <v>79</v>
      </c>
      <c r="H39" s="92" t="s">
        <v>130</v>
      </c>
      <c r="I39" s="16" t="s">
        <v>64</v>
      </c>
      <c r="J39" s="15">
        <v>5</v>
      </c>
      <c r="K39" s="18">
        <v>8.58</v>
      </c>
      <c r="L39" s="18">
        <v>6.6000000000000003E-2</v>
      </c>
      <c r="M39" s="18">
        <v>1.7999999999999999E-2</v>
      </c>
      <c r="N39" s="18">
        <v>0.08</v>
      </c>
      <c r="O39" s="18">
        <v>0.08</v>
      </c>
      <c r="P39" s="18">
        <v>3.04E-2</v>
      </c>
      <c r="Q39" s="18">
        <v>0.06</v>
      </c>
      <c r="R39" s="18">
        <v>1.1000000000000001</v>
      </c>
      <c r="S39" s="18">
        <v>5</v>
      </c>
      <c r="U39" s="16" t="s">
        <v>64</v>
      </c>
      <c r="V39" s="15">
        <v>5</v>
      </c>
      <c r="W39" s="49">
        <f t="shared" si="11"/>
        <v>8.58</v>
      </c>
      <c r="X39" s="49">
        <f t="shared" si="12"/>
        <v>6.6000000000000003E-2</v>
      </c>
      <c r="Y39" s="49">
        <f t="shared" si="13"/>
        <v>1.7999999999999999E-2</v>
      </c>
      <c r="Z39" s="49">
        <f t="shared" si="14"/>
        <v>0.08</v>
      </c>
      <c r="AA39" s="49">
        <f t="shared" si="15"/>
        <v>0.08</v>
      </c>
      <c r="AB39" s="49">
        <f t="shared" si="16"/>
        <v>3.04E-2</v>
      </c>
      <c r="AC39" s="49">
        <f t="shared" si="17"/>
        <v>0.06</v>
      </c>
      <c r="AD39" s="49">
        <f t="shared" si="18"/>
        <v>1.1000000000000001</v>
      </c>
      <c r="AE39" s="49">
        <f>S39</f>
        <v>5</v>
      </c>
    </row>
    <row r="40" spans="1:32" s="25" customFormat="1" x14ac:dyDescent="0.2">
      <c r="A40" s="15" t="s">
        <v>58</v>
      </c>
      <c r="B40" s="15" t="s">
        <v>11</v>
      </c>
      <c r="C40" s="92">
        <v>24.48</v>
      </c>
      <c r="D40" s="15" t="s">
        <v>44</v>
      </c>
      <c r="E40" s="15" t="s">
        <v>59</v>
      </c>
      <c r="F40" s="92">
        <v>1994</v>
      </c>
      <c r="G40" s="15" t="s">
        <v>60</v>
      </c>
      <c r="H40" s="15" t="s">
        <v>130</v>
      </c>
      <c r="I40" s="16" t="s">
        <v>61</v>
      </c>
      <c r="J40" s="15">
        <v>1</v>
      </c>
      <c r="K40" s="15"/>
      <c r="L40" s="18">
        <v>0.3</v>
      </c>
      <c r="M40" s="18">
        <v>0.96</v>
      </c>
      <c r="N40" s="18">
        <v>19.2</v>
      </c>
      <c r="O40" s="18">
        <v>2.4</v>
      </c>
      <c r="P40" s="18">
        <v>0.14000000000000001</v>
      </c>
      <c r="Q40" s="15"/>
      <c r="R40" s="15"/>
      <c r="S40" s="15"/>
      <c r="U40" s="16" t="s">
        <v>61</v>
      </c>
      <c r="V40" s="15">
        <v>1</v>
      </c>
      <c r="W40" s="18"/>
      <c r="X40" s="18">
        <v>7.0000000000000007E-2</v>
      </c>
      <c r="Y40" s="18">
        <v>0.2</v>
      </c>
      <c r="Z40" s="18">
        <v>4.8</v>
      </c>
      <c r="AA40" s="15">
        <v>0.5</v>
      </c>
      <c r="AB40" s="18">
        <v>0.03</v>
      </c>
      <c r="AD40" s="15">
        <v>0.32</v>
      </c>
      <c r="AE40" s="16">
        <v>44</v>
      </c>
    </row>
    <row r="41" spans="1:32" s="25" customFormat="1" x14ac:dyDescent="0.2">
      <c r="A41" s="15" t="s">
        <v>58</v>
      </c>
      <c r="C41" s="86">
        <v>25</v>
      </c>
      <c r="D41" s="15"/>
      <c r="E41" s="15" t="s">
        <v>59</v>
      </c>
      <c r="F41" s="92">
        <v>1994</v>
      </c>
      <c r="G41" s="15" t="s">
        <v>60</v>
      </c>
      <c r="H41" s="15" t="s">
        <v>130</v>
      </c>
      <c r="I41" s="16" t="s">
        <v>61</v>
      </c>
      <c r="J41" s="15"/>
      <c r="K41" s="15"/>
      <c r="L41" s="18"/>
      <c r="M41" s="18"/>
      <c r="N41" s="18"/>
      <c r="O41" s="18"/>
      <c r="P41" s="18"/>
      <c r="Q41" s="15"/>
      <c r="R41" s="15"/>
      <c r="S41" s="15"/>
      <c r="U41" s="16" t="s">
        <v>61</v>
      </c>
      <c r="V41" s="15"/>
      <c r="W41" s="18"/>
      <c r="X41" s="18">
        <v>7.0000000000000007E-2</v>
      </c>
      <c r="Y41" s="18">
        <v>0.2</v>
      </c>
      <c r="Z41" s="18">
        <v>5.4</v>
      </c>
      <c r="AA41" s="15">
        <v>0.37</v>
      </c>
      <c r="AB41" s="18">
        <v>0.04</v>
      </c>
      <c r="AD41" s="15">
        <v>0.44</v>
      </c>
      <c r="AE41" s="86">
        <v>39</v>
      </c>
    </row>
    <row r="42" spans="1:32" s="25" customFormat="1" x14ac:dyDescent="0.2">
      <c r="A42" s="15" t="s">
        <v>58</v>
      </c>
      <c r="B42" s="15" t="s">
        <v>12</v>
      </c>
      <c r="C42" s="92">
        <v>45.13</v>
      </c>
      <c r="D42" s="15" t="s">
        <v>44</v>
      </c>
      <c r="E42" s="15" t="s">
        <v>59</v>
      </c>
      <c r="F42" s="92">
        <v>1994</v>
      </c>
      <c r="G42" s="15" t="s">
        <v>60</v>
      </c>
      <c r="H42" s="15" t="s">
        <v>130</v>
      </c>
      <c r="I42" s="16" t="s">
        <v>61</v>
      </c>
      <c r="J42" s="15">
        <v>1</v>
      </c>
      <c r="K42" s="15"/>
      <c r="L42" s="18">
        <v>0.3</v>
      </c>
      <c r="M42" s="18">
        <v>1</v>
      </c>
      <c r="N42" s="18">
        <v>13.2</v>
      </c>
      <c r="O42" s="18">
        <v>0.9</v>
      </c>
      <c r="P42" s="18">
        <v>0.14000000000000001</v>
      </c>
      <c r="Q42" s="15"/>
      <c r="R42" s="15"/>
      <c r="S42" s="15"/>
      <c r="U42" s="16" t="s">
        <v>61</v>
      </c>
      <c r="V42" s="15">
        <v>1</v>
      </c>
      <c r="W42" s="18"/>
      <c r="X42" s="18">
        <v>0.22</v>
      </c>
      <c r="Y42" s="18">
        <v>0.3</v>
      </c>
      <c r="Z42" s="18">
        <v>4.3</v>
      </c>
      <c r="AA42" s="15">
        <v>0.84</v>
      </c>
      <c r="AB42" s="18">
        <v>0.03</v>
      </c>
      <c r="AD42" s="15">
        <v>0.37</v>
      </c>
      <c r="AE42" s="86">
        <v>67</v>
      </c>
    </row>
    <row r="43" spans="1:32" s="25" customFormat="1" x14ac:dyDescent="0.2">
      <c r="A43" s="15" t="s">
        <v>58</v>
      </c>
      <c r="B43" s="15">
        <v>9426</v>
      </c>
      <c r="C43" s="59">
        <v>73.900000000000006</v>
      </c>
      <c r="D43" s="15" t="s">
        <v>44</v>
      </c>
      <c r="E43" s="15" t="s">
        <v>59</v>
      </c>
      <c r="F43" s="92">
        <v>1994</v>
      </c>
      <c r="G43" s="15" t="s">
        <v>60</v>
      </c>
      <c r="H43" s="15" t="s">
        <v>130</v>
      </c>
      <c r="I43" s="16" t="s">
        <v>61</v>
      </c>
      <c r="J43" s="15">
        <v>1</v>
      </c>
      <c r="K43" s="15"/>
      <c r="L43" s="18">
        <v>0.3</v>
      </c>
      <c r="M43" s="18">
        <v>0.54</v>
      </c>
      <c r="N43" s="18">
        <v>13.6</v>
      </c>
      <c r="O43" s="18">
        <v>2.1</v>
      </c>
      <c r="P43" s="18">
        <v>0.16</v>
      </c>
      <c r="Q43" s="18"/>
      <c r="R43" s="15"/>
      <c r="S43" s="16"/>
      <c r="U43" s="16" t="s">
        <v>61</v>
      </c>
      <c r="V43" s="15">
        <v>1</v>
      </c>
      <c r="W43" s="18"/>
      <c r="X43" s="18">
        <v>0.06</v>
      </c>
      <c r="Y43" s="18">
        <v>0.21</v>
      </c>
      <c r="Z43" s="18">
        <v>3.3</v>
      </c>
      <c r="AA43" s="18">
        <v>0.19</v>
      </c>
      <c r="AB43" s="18">
        <v>0.03</v>
      </c>
      <c r="AD43" s="15">
        <v>0.34</v>
      </c>
      <c r="AE43" s="86">
        <v>48</v>
      </c>
    </row>
    <row r="44" spans="1:32" s="25" customFormat="1" x14ac:dyDescent="0.2">
      <c r="A44" s="15" t="s">
        <v>58</v>
      </c>
      <c r="B44" s="15" t="s">
        <v>82</v>
      </c>
      <c r="C44" s="15"/>
      <c r="D44" s="15" t="s">
        <v>44</v>
      </c>
      <c r="E44" s="92" t="s">
        <v>59</v>
      </c>
      <c r="F44" s="92">
        <v>1994</v>
      </c>
      <c r="G44" s="15" t="s">
        <v>60</v>
      </c>
      <c r="H44" s="15" t="s">
        <v>130</v>
      </c>
      <c r="I44" s="16" t="s">
        <v>61</v>
      </c>
      <c r="J44" s="15">
        <v>1</v>
      </c>
      <c r="K44" s="15"/>
      <c r="L44" s="18">
        <v>0.3</v>
      </c>
      <c r="M44" s="18">
        <v>0.96</v>
      </c>
      <c r="N44" s="18">
        <v>21.6</v>
      </c>
      <c r="O44" s="18">
        <v>1.7</v>
      </c>
      <c r="P44" s="18">
        <v>0.18</v>
      </c>
      <c r="Q44" s="18"/>
      <c r="R44" s="18">
        <v>2.1</v>
      </c>
      <c r="S44" s="15"/>
      <c r="U44" s="16" t="s">
        <v>61</v>
      </c>
      <c r="V44" s="15">
        <v>1</v>
      </c>
      <c r="W44" s="18"/>
      <c r="X44" s="18">
        <v>0.08</v>
      </c>
      <c r="Y44" s="18">
        <v>0.14000000000000001</v>
      </c>
      <c r="Z44" s="18">
        <v>3.4</v>
      </c>
      <c r="AA44" s="18">
        <v>0.55000000000000004</v>
      </c>
      <c r="AB44" s="18">
        <v>0.04</v>
      </c>
      <c r="AD44" s="15">
        <v>0.61</v>
      </c>
      <c r="AE44" s="86">
        <v>29</v>
      </c>
    </row>
    <row r="45" spans="1:32" s="25" customFormat="1" x14ac:dyDescent="0.2">
      <c r="A45" s="15" t="s">
        <v>58</v>
      </c>
      <c r="B45" s="15" t="s">
        <v>47</v>
      </c>
      <c r="C45" s="4">
        <v>64.019704320000002</v>
      </c>
      <c r="D45" s="15" t="s">
        <v>44</v>
      </c>
      <c r="E45" s="15" t="s">
        <v>59</v>
      </c>
      <c r="F45" s="92">
        <v>1994</v>
      </c>
      <c r="G45" s="15" t="s">
        <v>60</v>
      </c>
      <c r="H45" s="15" t="s">
        <v>130</v>
      </c>
      <c r="I45" s="16" t="s">
        <v>68</v>
      </c>
      <c r="J45" s="15">
        <v>1</v>
      </c>
      <c r="K45" s="15"/>
      <c r="L45" s="18">
        <v>0.7</v>
      </c>
      <c r="M45" s="18">
        <v>0.86</v>
      </c>
      <c r="N45" s="18">
        <v>6.4</v>
      </c>
      <c r="O45" s="18">
        <v>1.5</v>
      </c>
      <c r="P45" s="18">
        <v>1.2</v>
      </c>
      <c r="Q45" s="18"/>
      <c r="R45" s="18">
        <v>3.2</v>
      </c>
      <c r="S45" s="15"/>
      <c r="U45" s="16" t="s">
        <v>68</v>
      </c>
      <c r="V45" s="15">
        <v>1</v>
      </c>
      <c r="W45" s="18"/>
      <c r="X45" s="18">
        <v>0.1</v>
      </c>
      <c r="Y45" s="18">
        <v>0.16</v>
      </c>
      <c r="Z45" s="18">
        <v>3.2</v>
      </c>
      <c r="AA45" s="18">
        <v>0.28000000000000003</v>
      </c>
      <c r="AB45" s="18">
        <v>0.22</v>
      </c>
      <c r="AD45" s="15">
        <v>0.6</v>
      </c>
      <c r="AE45" s="16">
        <v>27</v>
      </c>
      <c r="AF45" s="118" t="s">
        <v>208</v>
      </c>
    </row>
    <row r="46" spans="1:32" s="25" customFormat="1" x14ac:dyDescent="0.2">
      <c r="A46" s="15" t="s">
        <v>58</v>
      </c>
      <c r="B46" s="15" t="s">
        <v>51</v>
      </c>
      <c r="C46" s="92">
        <v>103.16</v>
      </c>
      <c r="D46" s="15" t="s">
        <v>44</v>
      </c>
      <c r="E46" s="15" t="s">
        <v>59</v>
      </c>
      <c r="F46" s="92">
        <v>1994</v>
      </c>
      <c r="G46" s="15" t="s">
        <v>60</v>
      </c>
      <c r="H46" s="15" t="s">
        <v>130</v>
      </c>
      <c r="I46" s="16" t="s">
        <v>68</v>
      </c>
      <c r="J46" s="119">
        <v>1</v>
      </c>
      <c r="K46" s="15"/>
      <c r="L46" s="18">
        <v>0.4</v>
      </c>
      <c r="M46" s="18">
        <v>0.25</v>
      </c>
      <c r="N46" s="18">
        <v>12</v>
      </c>
      <c r="O46" s="18">
        <v>0.5</v>
      </c>
      <c r="P46" s="18">
        <v>0.09</v>
      </c>
      <c r="Q46" s="18"/>
      <c r="R46" s="18">
        <v>2.1</v>
      </c>
      <c r="S46" s="15"/>
      <c r="U46" s="16" t="s">
        <v>68</v>
      </c>
      <c r="V46" s="119">
        <v>1</v>
      </c>
      <c r="W46" s="18"/>
      <c r="X46" s="18">
        <v>0.1</v>
      </c>
      <c r="Y46" s="18">
        <v>7.0000000000000007E-2</v>
      </c>
      <c r="Z46" s="18">
        <v>3</v>
      </c>
      <c r="AA46" s="18">
        <v>0.15</v>
      </c>
      <c r="AB46" s="18">
        <v>0.03</v>
      </c>
      <c r="AD46" s="16">
        <v>0.61</v>
      </c>
      <c r="AE46" s="16">
        <v>27</v>
      </c>
    </row>
    <row r="47" spans="1:32" s="25" customFormat="1" x14ac:dyDescent="0.2">
      <c r="A47" s="15" t="s">
        <v>58</v>
      </c>
      <c r="B47" s="15" t="s">
        <v>15</v>
      </c>
      <c r="C47" s="13">
        <v>123.08262912000002</v>
      </c>
      <c r="D47" s="15" t="s">
        <v>44</v>
      </c>
      <c r="E47" s="15" t="s">
        <v>59</v>
      </c>
      <c r="F47" s="92">
        <v>1994</v>
      </c>
      <c r="G47" s="15" t="s">
        <v>60</v>
      </c>
      <c r="H47" s="15" t="s">
        <v>130</v>
      </c>
      <c r="I47" s="16" t="s">
        <v>68</v>
      </c>
      <c r="J47" s="119">
        <v>1</v>
      </c>
      <c r="K47" s="15"/>
      <c r="L47" s="18">
        <v>0.5</v>
      </c>
      <c r="M47" s="18">
        <v>0.17</v>
      </c>
      <c r="N47" s="18">
        <v>11.6</v>
      </c>
      <c r="O47" s="18">
        <v>0.24</v>
      </c>
      <c r="P47" s="18">
        <v>0.17</v>
      </c>
      <c r="Q47" s="18"/>
      <c r="R47" s="18">
        <v>3</v>
      </c>
      <c r="S47" s="15"/>
      <c r="U47" s="16" t="s">
        <v>68</v>
      </c>
      <c r="V47" s="119">
        <v>1</v>
      </c>
      <c r="W47" s="50"/>
      <c r="X47" s="50">
        <v>0.08</v>
      </c>
      <c r="Y47" s="50">
        <v>0.04</v>
      </c>
      <c r="Z47" s="50">
        <v>2.6</v>
      </c>
      <c r="AA47" s="50">
        <v>0.08</v>
      </c>
      <c r="AB47" s="50">
        <v>0.02</v>
      </c>
      <c r="AD47" s="15">
        <v>1.4</v>
      </c>
      <c r="AE47" s="16">
        <v>26</v>
      </c>
    </row>
    <row r="48" spans="1:32" s="25" customFormat="1" x14ac:dyDescent="0.2">
      <c r="A48" s="15" t="s">
        <v>58</v>
      </c>
      <c r="B48" s="15" t="s">
        <v>52</v>
      </c>
      <c r="C48" s="4">
        <v>130.64654592000002</v>
      </c>
      <c r="D48" s="15" t="s">
        <v>44</v>
      </c>
      <c r="E48" s="15" t="s">
        <v>59</v>
      </c>
      <c r="F48" s="92">
        <v>1994</v>
      </c>
      <c r="G48" s="15" t="s">
        <v>60</v>
      </c>
      <c r="H48" s="15" t="s">
        <v>130</v>
      </c>
      <c r="I48" s="16" t="s">
        <v>68</v>
      </c>
      <c r="J48" s="119">
        <v>1</v>
      </c>
      <c r="K48" s="15"/>
      <c r="L48" s="18">
        <v>0.3</v>
      </c>
      <c r="M48" s="18">
        <v>0.14000000000000001</v>
      </c>
      <c r="N48" s="18">
        <v>10.4</v>
      </c>
      <c r="O48" s="18">
        <v>0.3</v>
      </c>
      <c r="P48" s="18">
        <v>7.0000000000000007E-2</v>
      </c>
      <c r="Q48" s="18"/>
      <c r="R48" s="18">
        <v>4.8</v>
      </c>
      <c r="S48" s="15"/>
      <c r="U48" s="16" t="s">
        <v>68</v>
      </c>
      <c r="V48" s="119">
        <v>1</v>
      </c>
      <c r="W48" s="50"/>
      <c r="X48" s="50">
        <v>0.1</v>
      </c>
      <c r="Y48" s="50">
        <v>0.05</v>
      </c>
      <c r="Z48" s="50">
        <v>2.9</v>
      </c>
      <c r="AA48" s="50">
        <v>7.0000000000000007E-2</v>
      </c>
      <c r="AB48" s="50">
        <v>0.05</v>
      </c>
      <c r="AD48" s="15">
        <v>0.91</v>
      </c>
      <c r="AE48" s="86">
        <v>21</v>
      </c>
    </row>
    <row r="49" spans="1:31" s="25" customFormat="1" x14ac:dyDescent="0.2">
      <c r="A49" s="15" t="s">
        <v>58</v>
      </c>
      <c r="B49" s="15" t="s">
        <v>47</v>
      </c>
      <c r="C49" s="4">
        <v>64.019704320000002</v>
      </c>
      <c r="D49" s="15" t="s">
        <v>44</v>
      </c>
      <c r="E49" s="15" t="s">
        <v>59</v>
      </c>
      <c r="F49" s="92">
        <v>1994</v>
      </c>
      <c r="G49" s="15" t="s">
        <v>60</v>
      </c>
      <c r="H49" s="15" t="s">
        <v>130</v>
      </c>
      <c r="I49" s="16" t="s">
        <v>62</v>
      </c>
      <c r="J49" s="15">
        <v>1</v>
      </c>
      <c r="K49" s="15"/>
      <c r="L49" s="18">
        <v>0.4</v>
      </c>
      <c r="M49" s="18">
        <v>0.62</v>
      </c>
      <c r="N49" s="18">
        <v>5.2</v>
      </c>
      <c r="O49" s="18">
        <v>1.8</v>
      </c>
      <c r="P49" s="18">
        <v>0.24</v>
      </c>
      <c r="Q49" s="18"/>
      <c r="R49" s="18">
        <v>1.3</v>
      </c>
      <c r="S49" s="15"/>
      <c r="U49" s="16" t="s">
        <v>62</v>
      </c>
      <c r="V49" s="15">
        <v>1</v>
      </c>
      <c r="W49" s="50"/>
      <c r="X49" s="50">
        <v>0.09</v>
      </c>
      <c r="Y49" s="50">
        <v>0.15</v>
      </c>
      <c r="Z49" s="50">
        <v>1.3</v>
      </c>
      <c r="AA49" s="50">
        <v>0.44</v>
      </c>
      <c r="AB49" s="50">
        <v>0.06</v>
      </c>
      <c r="AD49" s="15">
        <v>0.33</v>
      </c>
      <c r="AE49" s="86">
        <v>17</v>
      </c>
    </row>
    <row r="50" spans="1:31" s="25" customFormat="1" x14ac:dyDescent="0.2">
      <c r="A50" s="15" t="s">
        <v>58</v>
      </c>
      <c r="B50" s="15">
        <v>9426</v>
      </c>
      <c r="C50" s="59">
        <v>73.900000000000006</v>
      </c>
      <c r="D50" s="15" t="s">
        <v>44</v>
      </c>
      <c r="E50" s="15" t="s">
        <v>59</v>
      </c>
      <c r="F50" s="92">
        <v>1994</v>
      </c>
      <c r="G50" s="15" t="s">
        <v>60</v>
      </c>
      <c r="H50" s="15" t="s">
        <v>130</v>
      </c>
      <c r="I50" s="15" t="s">
        <v>62</v>
      </c>
      <c r="J50" s="15">
        <v>1</v>
      </c>
      <c r="K50" s="15"/>
      <c r="L50" s="50">
        <v>1.3</v>
      </c>
      <c r="M50" s="50">
        <v>0.68</v>
      </c>
      <c r="N50" s="50">
        <v>12</v>
      </c>
      <c r="O50" s="50">
        <v>9.1999999999999993</v>
      </c>
      <c r="P50" s="50">
        <v>0.32</v>
      </c>
      <c r="Q50" s="50"/>
      <c r="R50" s="15"/>
      <c r="S50" s="15"/>
      <c r="U50" s="15" t="s">
        <v>62</v>
      </c>
      <c r="V50" s="15">
        <v>1</v>
      </c>
      <c r="W50" s="50"/>
      <c r="X50" s="50">
        <v>0.34</v>
      </c>
      <c r="Y50" s="50">
        <v>0.18</v>
      </c>
      <c r="Z50" s="50">
        <v>3</v>
      </c>
      <c r="AA50" s="50">
        <v>2.5</v>
      </c>
      <c r="AB50" s="50">
        <v>0.09</v>
      </c>
      <c r="AD50" s="15">
        <v>0.25</v>
      </c>
      <c r="AE50" s="16">
        <v>30</v>
      </c>
    </row>
    <row r="51" spans="1:31" s="25" customFormat="1" x14ac:dyDescent="0.2">
      <c r="A51" s="15" t="s">
        <v>58</v>
      </c>
      <c r="B51" s="15" t="s">
        <v>51</v>
      </c>
      <c r="C51" s="92">
        <v>103.16</v>
      </c>
      <c r="D51" s="15" t="s">
        <v>44</v>
      </c>
      <c r="E51" s="15" t="s">
        <v>59</v>
      </c>
      <c r="F51" s="92">
        <v>1994</v>
      </c>
      <c r="G51" s="15" t="s">
        <v>60</v>
      </c>
      <c r="H51" s="15" t="s">
        <v>130</v>
      </c>
      <c r="I51" s="16" t="s">
        <v>62</v>
      </c>
      <c r="J51" s="119">
        <v>1</v>
      </c>
      <c r="K51" s="15"/>
      <c r="L51" s="18">
        <v>0.6</v>
      </c>
      <c r="M51" s="18">
        <v>0.75</v>
      </c>
      <c r="N51" s="18">
        <v>13.2</v>
      </c>
      <c r="O51" s="18">
        <v>8.4</v>
      </c>
      <c r="P51" s="18">
        <v>0.34</v>
      </c>
      <c r="Q51" s="18"/>
      <c r="R51" s="18">
        <v>1</v>
      </c>
      <c r="S51" s="15"/>
      <c r="U51" s="16" t="s">
        <v>62</v>
      </c>
      <c r="V51" s="119">
        <v>1</v>
      </c>
      <c r="W51" s="18"/>
      <c r="X51" s="18">
        <v>0.2</v>
      </c>
      <c r="Y51" s="18">
        <v>0.2</v>
      </c>
      <c r="Z51" s="18">
        <v>3.3</v>
      </c>
      <c r="AA51" s="18">
        <v>2.2999999999999998</v>
      </c>
      <c r="AB51" s="18">
        <v>0.09</v>
      </c>
      <c r="AD51" s="15">
        <v>0.27</v>
      </c>
      <c r="AE51" s="16">
        <v>45</v>
      </c>
    </row>
    <row r="52" spans="1:31" s="25" customFormat="1" x14ac:dyDescent="0.2">
      <c r="A52" s="15" t="s">
        <v>58</v>
      </c>
      <c r="B52" s="15" t="s">
        <v>15</v>
      </c>
      <c r="C52" s="13">
        <v>123.08262912000002</v>
      </c>
      <c r="D52" s="15" t="s">
        <v>44</v>
      </c>
      <c r="E52" s="15" t="s">
        <v>59</v>
      </c>
      <c r="F52" s="92">
        <v>1994</v>
      </c>
      <c r="G52" s="15" t="s">
        <v>60</v>
      </c>
      <c r="H52" s="15" t="s">
        <v>130</v>
      </c>
      <c r="I52" s="16" t="s">
        <v>62</v>
      </c>
      <c r="J52" s="119">
        <v>1</v>
      </c>
      <c r="K52" s="15"/>
      <c r="L52" s="18">
        <v>0.3</v>
      </c>
      <c r="M52" s="18">
        <v>0.46</v>
      </c>
      <c r="N52" s="18">
        <v>9.6</v>
      </c>
      <c r="O52" s="18">
        <v>5.4</v>
      </c>
      <c r="P52" s="18">
        <v>0.28999999999999998</v>
      </c>
      <c r="Q52" s="18"/>
      <c r="R52" s="18">
        <v>1.2</v>
      </c>
      <c r="S52" s="15"/>
      <c r="U52" s="16" t="s">
        <v>62</v>
      </c>
      <c r="V52" s="119">
        <v>1</v>
      </c>
      <c r="W52" s="18"/>
      <c r="X52" s="18">
        <v>0.09</v>
      </c>
      <c r="Y52" s="18">
        <v>0.2</v>
      </c>
      <c r="Z52" s="18">
        <v>2</v>
      </c>
      <c r="AA52" s="18">
        <v>1.8</v>
      </c>
      <c r="AB52" s="18">
        <v>7.0000000000000007E-2</v>
      </c>
      <c r="AD52" s="15">
        <v>0.22</v>
      </c>
      <c r="AE52" s="16">
        <v>29</v>
      </c>
    </row>
    <row r="53" spans="1:31" s="25" customFormat="1" x14ac:dyDescent="0.2">
      <c r="A53" s="15" t="s">
        <v>58</v>
      </c>
      <c r="B53" s="15" t="s">
        <v>52</v>
      </c>
      <c r="C53" s="4">
        <v>130.64654592000002</v>
      </c>
      <c r="D53" s="15" t="s">
        <v>44</v>
      </c>
      <c r="E53" s="15" t="s">
        <v>59</v>
      </c>
      <c r="F53" s="92">
        <v>1994</v>
      </c>
      <c r="G53" s="15" t="s">
        <v>60</v>
      </c>
      <c r="H53" s="15" t="s">
        <v>130</v>
      </c>
      <c r="I53" s="16" t="s">
        <v>62</v>
      </c>
      <c r="J53" s="119">
        <v>1</v>
      </c>
      <c r="K53" s="15"/>
      <c r="L53" s="18">
        <v>0.3</v>
      </c>
      <c r="M53" s="18">
        <v>0.6</v>
      </c>
      <c r="N53" s="18">
        <v>8</v>
      </c>
      <c r="O53" s="18">
        <v>5.4</v>
      </c>
      <c r="P53" s="18">
        <v>0.2</v>
      </c>
      <c r="Q53" s="18"/>
      <c r="R53" s="18">
        <v>0.67</v>
      </c>
      <c r="S53" s="15"/>
      <c r="U53" s="16" t="s">
        <v>62</v>
      </c>
      <c r="V53" s="119">
        <v>1</v>
      </c>
      <c r="W53" s="18"/>
      <c r="X53" s="18">
        <v>0.09</v>
      </c>
      <c r="Y53" s="18">
        <v>0.15</v>
      </c>
      <c r="Z53" s="18">
        <v>2.4</v>
      </c>
      <c r="AA53" s="18">
        <v>1.7</v>
      </c>
      <c r="AB53" s="18">
        <v>0.09</v>
      </c>
      <c r="AD53" s="15">
        <v>0.39</v>
      </c>
      <c r="AE53" s="16">
        <v>38</v>
      </c>
    </row>
    <row r="54" spans="1:31" s="25" customFormat="1" x14ac:dyDescent="0.2">
      <c r="A54" s="15" t="s">
        <v>58</v>
      </c>
      <c r="B54" s="15">
        <v>9426</v>
      </c>
      <c r="C54" s="59">
        <v>73.900000000000006</v>
      </c>
      <c r="D54" s="15" t="s">
        <v>44</v>
      </c>
      <c r="E54" s="15" t="s">
        <v>59</v>
      </c>
      <c r="F54" s="92">
        <v>1994</v>
      </c>
      <c r="G54" s="15" t="s">
        <v>60</v>
      </c>
      <c r="H54" s="15" t="s">
        <v>130</v>
      </c>
      <c r="I54" s="15" t="s">
        <v>63</v>
      </c>
      <c r="J54" s="15">
        <v>1</v>
      </c>
      <c r="K54" s="15"/>
      <c r="L54" s="50">
        <v>0.8</v>
      </c>
      <c r="M54" s="50">
        <v>1.3</v>
      </c>
      <c r="N54" s="50">
        <v>12.4</v>
      </c>
      <c r="O54" s="50">
        <v>2.5</v>
      </c>
      <c r="P54" s="50">
        <v>0.05</v>
      </c>
      <c r="Q54" s="50"/>
      <c r="R54" s="15"/>
      <c r="S54" s="15"/>
      <c r="U54" s="15" t="s">
        <v>63</v>
      </c>
      <c r="V54" s="15">
        <v>1</v>
      </c>
      <c r="W54" s="18"/>
      <c r="X54" s="18">
        <v>0.2</v>
      </c>
      <c r="Y54" s="18">
        <v>0.28999999999999998</v>
      </c>
      <c r="Z54" s="18">
        <v>3.1</v>
      </c>
      <c r="AA54" s="18">
        <v>0.54</v>
      </c>
      <c r="AB54" s="18">
        <v>0.01</v>
      </c>
      <c r="AD54" s="15">
        <v>0.45</v>
      </c>
      <c r="AE54" s="16">
        <v>62</v>
      </c>
    </row>
    <row r="55" spans="1:31" s="25" customFormat="1" x14ac:dyDescent="0.2">
      <c r="A55" s="15" t="s">
        <v>58</v>
      </c>
      <c r="B55" s="15" t="s">
        <v>51</v>
      </c>
      <c r="C55" s="92">
        <v>103.16</v>
      </c>
      <c r="D55" s="15" t="s">
        <v>44</v>
      </c>
      <c r="E55" s="15" t="s">
        <v>59</v>
      </c>
      <c r="F55" s="92">
        <v>1994</v>
      </c>
      <c r="G55" s="15" t="s">
        <v>60</v>
      </c>
      <c r="H55" s="15" t="s">
        <v>130</v>
      </c>
      <c r="I55" s="16" t="s">
        <v>63</v>
      </c>
      <c r="J55" s="119">
        <v>1</v>
      </c>
      <c r="K55" s="15"/>
      <c r="L55" s="18">
        <v>0.3</v>
      </c>
      <c r="M55" s="18">
        <v>0.42</v>
      </c>
      <c r="N55" s="18">
        <v>8.4</v>
      </c>
      <c r="O55" s="18">
        <v>4</v>
      </c>
      <c r="P55" s="18">
        <v>0.06</v>
      </c>
      <c r="Q55" s="18"/>
      <c r="R55" s="18"/>
      <c r="S55" s="15"/>
      <c r="U55" s="16" t="s">
        <v>63</v>
      </c>
      <c r="V55" s="119">
        <v>1</v>
      </c>
      <c r="W55" s="18"/>
      <c r="X55" s="18">
        <v>7.0000000000000007E-2</v>
      </c>
      <c r="Y55" s="18">
        <v>0.1</v>
      </c>
      <c r="Z55" s="18">
        <v>2.1</v>
      </c>
      <c r="AA55" s="18">
        <v>0.93</v>
      </c>
      <c r="AB55" s="18">
        <v>0.01</v>
      </c>
      <c r="AD55" s="15">
        <v>0.33</v>
      </c>
      <c r="AE55" s="16">
        <v>51</v>
      </c>
    </row>
    <row r="56" spans="1:31" s="25" customFormat="1" x14ac:dyDescent="0.2">
      <c r="A56" s="15" t="s">
        <v>58</v>
      </c>
      <c r="B56" s="15" t="s">
        <v>15</v>
      </c>
      <c r="C56" s="13">
        <v>123.08262912000002</v>
      </c>
      <c r="D56" s="15" t="s">
        <v>44</v>
      </c>
      <c r="E56" s="15" t="s">
        <v>59</v>
      </c>
      <c r="F56" s="92">
        <v>1994</v>
      </c>
      <c r="G56" s="15" t="s">
        <v>60</v>
      </c>
      <c r="H56" s="15" t="s">
        <v>130</v>
      </c>
      <c r="I56" s="16" t="s">
        <v>63</v>
      </c>
      <c r="J56" s="119">
        <v>1</v>
      </c>
      <c r="K56" s="15"/>
      <c r="L56" s="18">
        <v>0.3</v>
      </c>
      <c r="M56" s="18">
        <v>0.31</v>
      </c>
      <c r="N56" s="18">
        <v>3.8</v>
      </c>
      <c r="O56" s="18">
        <v>1.7</v>
      </c>
      <c r="P56" s="18">
        <v>0.09</v>
      </c>
      <c r="Q56" s="18"/>
      <c r="R56" s="18">
        <v>2.8</v>
      </c>
      <c r="S56" s="15"/>
      <c r="U56" s="16" t="s">
        <v>63</v>
      </c>
      <c r="V56" s="119">
        <v>1</v>
      </c>
      <c r="W56" s="18"/>
      <c r="X56" s="18">
        <v>7.0000000000000007E-2</v>
      </c>
      <c r="Y56" s="18">
        <v>0.1</v>
      </c>
      <c r="Z56" s="18">
        <v>1.2</v>
      </c>
      <c r="AA56" s="18">
        <v>0.42</v>
      </c>
      <c r="AB56" s="18">
        <v>0.01</v>
      </c>
      <c r="AD56" s="15">
        <v>0.52</v>
      </c>
      <c r="AE56" s="16">
        <v>35</v>
      </c>
    </row>
    <row r="57" spans="1:31" s="25" customFormat="1" x14ac:dyDescent="0.2">
      <c r="A57" s="15" t="s">
        <v>58</v>
      </c>
      <c r="B57" s="15" t="s">
        <v>52</v>
      </c>
      <c r="C57" s="4">
        <v>130.64654592000002</v>
      </c>
      <c r="D57" s="15" t="s">
        <v>44</v>
      </c>
      <c r="E57" s="15" t="s">
        <v>59</v>
      </c>
      <c r="F57" s="92">
        <v>1994</v>
      </c>
      <c r="G57" s="15" t="s">
        <v>60</v>
      </c>
      <c r="H57" s="15" t="s">
        <v>130</v>
      </c>
      <c r="I57" s="16" t="s">
        <v>63</v>
      </c>
      <c r="J57" s="119">
        <v>1</v>
      </c>
      <c r="K57" s="15"/>
      <c r="L57" s="18">
        <v>0.3</v>
      </c>
      <c r="M57" s="18">
        <v>0.4</v>
      </c>
      <c r="N57" s="18">
        <v>4.8</v>
      </c>
      <c r="O57" s="18">
        <v>1.6</v>
      </c>
      <c r="P57" s="18">
        <v>0.03</v>
      </c>
      <c r="Q57" s="18"/>
      <c r="R57" s="18">
        <v>2</v>
      </c>
      <c r="S57" s="15"/>
      <c r="U57" s="16" t="s">
        <v>63</v>
      </c>
      <c r="V57" s="119">
        <v>1</v>
      </c>
      <c r="W57" s="18"/>
      <c r="X57" s="18">
        <v>0.08</v>
      </c>
      <c r="Y57" s="18">
        <v>0.08</v>
      </c>
      <c r="Z57" s="18">
        <v>0.9</v>
      </c>
      <c r="AA57" s="18">
        <v>0.42</v>
      </c>
      <c r="AB57" s="18">
        <v>0.02</v>
      </c>
      <c r="AD57" s="15">
        <v>0.39</v>
      </c>
      <c r="AE57" s="16">
        <v>35</v>
      </c>
    </row>
    <row r="58" spans="1:31" s="25" customFormat="1" x14ac:dyDescent="0.2">
      <c r="A58" s="15" t="s">
        <v>58</v>
      </c>
      <c r="B58" s="15" t="s">
        <v>47</v>
      </c>
      <c r="C58" s="4">
        <v>64.019704320000002</v>
      </c>
      <c r="D58" s="15" t="s">
        <v>44</v>
      </c>
      <c r="E58" s="15" t="s">
        <v>59</v>
      </c>
      <c r="F58" s="92">
        <v>1994</v>
      </c>
      <c r="G58" s="15" t="s">
        <v>60</v>
      </c>
      <c r="H58" s="15" t="s">
        <v>130</v>
      </c>
      <c r="I58" s="16" t="s">
        <v>64</v>
      </c>
      <c r="J58" s="15">
        <v>1</v>
      </c>
      <c r="K58" s="15"/>
      <c r="L58" s="18">
        <v>0.3</v>
      </c>
      <c r="M58" s="18">
        <v>0.65</v>
      </c>
      <c r="N58" s="18">
        <v>8.8000000000000007</v>
      </c>
      <c r="O58" s="18">
        <v>3</v>
      </c>
      <c r="P58" s="18">
        <v>0.18</v>
      </c>
      <c r="Q58" s="18"/>
      <c r="R58" s="18">
        <v>2.4</v>
      </c>
      <c r="S58" s="15"/>
      <c r="U58" s="16" t="s">
        <v>64</v>
      </c>
      <c r="V58" s="15">
        <v>1</v>
      </c>
      <c r="W58" s="18"/>
      <c r="X58" s="18">
        <v>7.0000000000000007E-2</v>
      </c>
      <c r="Y58" s="18">
        <v>0.15</v>
      </c>
      <c r="Z58" s="18">
        <v>2.2000000000000002</v>
      </c>
      <c r="AA58" s="18">
        <v>0.69</v>
      </c>
      <c r="AB58" s="18">
        <v>0.04</v>
      </c>
      <c r="AD58" s="15">
        <v>0.54</v>
      </c>
      <c r="AE58" s="16">
        <v>35</v>
      </c>
    </row>
    <row r="59" spans="1:31" s="25" customFormat="1" x14ac:dyDescent="0.2">
      <c r="A59" s="15" t="s">
        <v>58</v>
      </c>
      <c r="B59" s="15">
        <v>9426</v>
      </c>
      <c r="C59" s="59">
        <v>73.900000000000006</v>
      </c>
      <c r="D59" s="15" t="s">
        <v>44</v>
      </c>
      <c r="E59" s="15" t="s">
        <v>59</v>
      </c>
      <c r="F59" s="92">
        <v>1994</v>
      </c>
      <c r="G59" s="15" t="s">
        <v>60</v>
      </c>
      <c r="H59" s="15" t="s">
        <v>130</v>
      </c>
      <c r="I59" s="15" t="s">
        <v>64</v>
      </c>
      <c r="J59" s="15">
        <v>1</v>
      </c>
      <c r="K59" s="15"/>
      <c r="L59" s="50">
        <v>0.3</v>
      </c>
      <c r="M59" s="50">
        <v>0.62</v>
      </c>
      <c r="N59" s="50">
        <v>10.4</v>
      </c>
      <c r="O59" s="50">
        <v>4.2</v>
      </c>
      <c r="P59" s="50">
        <v>0.08</v>
      </c>
      <c r="Q59" s="50"/>
      <c r="R59" s="15"/>
      <c r="S59" s="15"/>
      <c r="U59" s="15" t="s">
        <v>64</v>
      </c>
      <c r="V59" s="15">
        <v>1</v>
      </c>
      <c r="W59" s="18"/>
      <c r="X59" s="18">
        <v>0.08</v>
      </c>
      <c r="Y59" s="18">
        <v>0.16</v>
      </c>
      <c r="Z59" s="18">
        <v>2.6</v>
      </c>
      <c r="AA59" s="18">
        <v>1.1000000000000001</v>
      </c>
      <c r="AB59" s="18">
        <v>0.02</v>
      </c>
      <c r="AD59" s="15">
        <v>0.42</v>
      </c>
      <c r="AE59" s="16">
        <v>35</v>
      </c>
    </row>
    <row r="60" spans="1:31" s="25" customFormat="1" x14ac:dyDescent="0.2">
      <c r="A60" s="15" t="s">
        <v>58</v>
      </c>
      <c r="B60" s="15" t="s">
        <v>51</v>
      </c>
      <c r="C60" s="92">
        <v>103.16</v>
      </c>
      <c r="D60" s="15" t="s">
        <v>44</v>
      </c>
      <c r="E60" s="15" t="s">
        <v>59</v>
      </c>
      <c r="F60" s="92">
        <v>1994</v>
      </c>
      <c r="G60" s="15" t="s">
        <v>60</v>
      </c>
      <c r="H60" s="15" t="s">
        <v>130</v>
      </c>
      <c r="I60" s="16" t="s">
        <v>64</v>
      </c>
      <c r="J60" s="119">
        <v>1</v>
      </c>
      <c r="K60" s="15"/>
      <c r="L60" s="18">
        <v>0.3</v>
      </c>
      <c r="M60" s="18">
        <v>0.52</v>
      </c>
      <c r="N60" s="18">
        <v>11.2</v>
      </c>
      <c r="O60" s="18">
        <v>1.9</v>
      </c>
      <c r="P60" s="18">
        <v>0.06</v>
      </c>
      <c r="Q60" s="18"/>
      <c r="R60" s="18">
        <v>1.9</v>
      </c>
      <c r="S60" s="15"/>
      <c r="U60" s="16" t="s">
        <v>64</v>
      </c>
      <c r="V60" s="119">
        <v>1</v>
      </c>
      <c r="W60" s="18"/>
      <c r="X60" s="18">
        <v>0.08</v>
      </c>
      <c r="Y60" s="18">
        <v>0.15</v>
      </c>
      <c r="Z60" s="18">
        <v>2.8</v>
      </c>
      <c r="AA60" s="18">
        <v>0.52</v>
      </c>
      <c r="AB60" s="18">
        <v>0.02</v>
      </c>
      <c r="AC60" s="16"/>
      <c r="AD60" s="15">
        <v>0.53</v>
      </c>
      <c r="AE60" s="16">
        <v>32</v>
      </c>
    </row>
    <row r="61" spans="1:31" s="25" customFormat="1" x14ac:dyDescent="0.2">
      <c r="A61" s="15" t="s">
        <v>58</v>
      </c>
      <c r="B61" s="15" t="s">
        <v>15</v>
      </c>
      <c r="C61" s="13">
        <v>123.08262912000002</v>
      </c>
      <c r="D61" s="15" t="s">
        <v>44</v>
      </c>
      <c r="E61" s="15" t="s">
        <v>59</v>
      </c>
      <c r="F61" s="92">
        <v>1994</v>
      </c>
      <c r="G61" s="15" t="s">
        <v>60</v>
      </c>
      <c r="H61" s="15" t="s">
        <v>130</v>
      </c>
      <c r="I61" s="16" t="s">
        <v>64</v>
      </c>
      <c r="J61" s="119">
        <v>1</v>
      </c>
      <c r="K61" s="15"/>
      <c r="L61" s="18">
        <v>0.3</v>
      </c>
      <c r="M61" s="18">
        <v>0.43</v>
      </c>
      <c r="N61" s="18">
        <v>11.6</v>
      </c>
      <c r="O61" s="18">
        <v>2.6</v>
      </c>
      <c r="P61" s="18">
        <v>0.1</v>
      </c>
      <c r="Q61" s="18"/>
      <c r="R61" s="18">
        <v>2.9</v>
      </c>
      <c r="S61" s="15"/>
      <c r="U61" s="16" t="s">
        <v>64</v>
      </c>
      <c r="V61" s="119">
        <v>1</v>
      </c>
      <c r="W61" s="18"/>
      <c r="X61" s="18">
        <v>0.08</v>
      </c>
      <c r="Y61" s="18">
        <v>0.1</v>
      </c>
      <c r="Z61" s="18">
        <v>2</v>
      </c>
      <c r="AA61" s="18">
        <v>0.34</v>
      </c>
      <c r="AB61" s="18">
        <v>0.01</v>
      </c>
      <c r="AC61" s="16"/>
      <c r="AD61" s="15">
        <v>0.95</v>
      </c>
      <c r="AE61" s="16">
        <v>37</v>
      </c>
    </row>
    <row r="62" spans="1:31" s="25" customFormat="1" x14ac:dyDescent="0.2">
      <c r="A62" s="15" t="s">
        <v>58</v>
      </c>
      <c r="B62" s="15" t="s">
        <v>52</v>
      </c>
      <c r="C62" s="4">
        <v>130.64654592000002</v>
      </c>
      <c r="D62" s="15" t="s">
        <v>44</v>
      </c>
      <c r="E62" s="15" t="s">
        <v>59</v>
      </c>
      <c r="F62" s="92">
        <v>1994</v>
      </c>
      <c r="G62" s="15" t="s">
        <v>60</v>
      </c>
      <c r="H62" s="15" t="s">
        <v>130</v>
      </c>
      <c r="I62" s="16" t="s">
        <v>64</v>
      </c>
      <c r="J62" s="119">
        <v>1</v>
      </c>
      <c r="K62" s="15"/>
      <c r="L62" s="18">
        <v>0.3</v>
      </c>
      <c r="M62" s="18">
        <v>0.37</v>
      </c>
      <c r="N62" s="18">
        <v>8</v>
      </c>
      <c r="O62" s="18">
        <v>1.3</v>
      </c>
      <c r="P62" s="18">
        <v>0.05</v>
      </c>
      <c r="Q62" s="18"/>
      <c r="R62" s="18">
        <v>3.6</v>
      </c>
      <c r="S62" s="15"/>
      <c r="U62" s="16" t="s">
        <v>64</v>
      </c>
      <c r="V62" s="119">
        <v>1</v>
      </c>
      <c r="W62" s="18"/>
      <c r="X62" s="18">
        <v>7.0000000000000007E-2</v>
      </c>
      <c r="Y62" s="18">
        <v>0.09</v>
      </c>
      <c r="Z62" s="18">
        <v>2.9</v>
      </c>
      <c r="AA62" s="18">
        <v>0.55000000000000004</v>
      </c>
      <c r="AB62" s="18">
        <v>0.02</v>
      </c>
      <c r="AC62" s="16"/>
      <c r="AD62" s="15">
        <v>0.62</v>
      </c>
      <c r="AE62" s="15">
        <v>29</v>
      </c>
    </row>
    <row r="63" spans="1:31" s="25" customFormat="1" x14ac:dyDescent="0.2">
      <c r="A63" s="15" t="s">
        <v>58</v>
      </c>
      <c r="B63" s="15">
        <v>9426</v>
      </c>
      <c r="C63" s="59">
        <v>73.900000000000006</v>
      </c>
      <c r="D63" s="15" t="s">
        <v>44</v>
      </c>
      <c r="E63" s="15" t="s">
        <v>59</v>
      </c>
      <c r="F63" s="92">
        <v>1994</v>
      </c>
      <c r="G63" s="15" t="s">
        <v>60</v>
      </c>
      <c r="H63" s="15" t="s">
        <v>130</v>
      </c>
      <c r="I63" s="15" t="s">
        <v>56</v>
      </c>
      <c r="J63" s="15">
        <v>1</v>
      </c>
      <c r="K63" s="15"/>
      <c r="L63" s="50">
        <v>1</v>
      </c>
      <c r="M63" s="50">
        <v>0.62</v>
      </c>
      <c r="N63" s="50">
        <v>18</v>
      </c>
      <c r="O63" s="50">
        <v>16</v>
      </c>
      <c r="P63" s="50">
        <v>0.36</v>
      </c>
      <c r="Q63" s="50"/>
      <c r="R63" s="15"/>
      <c r="S63" s="15"/>
      <c r="U63" s="15" t="s">
        <v>56</v>
      </c>
      <c r="V63" s="15">
        <v>1</v>
      </c>
      <c r="W63" s="49"/>
      <c r="X63" s="86">
        <v>0.27</v>
      </c>
      <c r="Y63" s="86">
        <v>0.16</v>
      </c>
      <c r="Z63" s="86">
        <v>4.5</v>
      </c>
      <c r="AA63" s="86">
        <v>4.2</v>
      </c>
      <c r="AB63" s="86">
        <v>0.1</v>
      </c>
      <c r="AD63" s="86">
        <v>1.3</v>
      </c>
      <c r="AE63" s="86">
        <v>100</v>
      </c>
    </row>
    <row r="64" spans="1:31" s="25" customFormat="1" x14ac:dyDescent="0.2">
      <c r="A64" s="15" t="s">
        <v>58</v>
      </c>
      <c r="B64" s="15" t="s">
        <v>51</v>
      </c>
      <c r="C64" s="92">
        <v>103.16</v>
      </c>
      <c r="D64" s="15" t="s">
        <v>44</v>
      </c>
      <c r="E64" s="15" t="s">
        <v>59</v>
      </c>
      <c r="F64" s="92">
        <v>1994</v>
      </c>
      <c r="G64" s="15" t="s">
        <v>60</v>
      </c>
      <c r="H64" s="15" t="s">
        <v>130</v>
      </c>
      <c r="I64" s="16" t="s">
        <v>56</v>
      </c>
      <c r="J64" s="119">
        <v>1</v>
      </c>
      <c r="K64" s="15"/>
      <c r="L64" s="18">
        <v>0.3</v>
      </c>
      <c r="M64" s="18">
        <v>0.5</v>
      </c>
      <c r="N64" s="18">
        <v>7.6</v>
      </c>
      <c r="O64" s="18">
        <v>2.7</v>
      </c>
      <c r="P64" s="18">
        <v>0.12</v>
      </c>
      <c r="Q64" s="18"/>
      <c r="R64" s="18"/>
      <c r="S64" s="15"/>
      <c r="U64" s="16" t="s">
        <v>56</v>
      </c>
      <c r="V64" s="119">
        <v>1</v>
      </c>
      <c r="W64" s="49"/>
      <c r="X64" s="86">
        <v>0.1</v>
      </c>
      <c r="Y64" s="86">
        <v>0.2</v>
      </c>
      <c r="Z64" s="86">
        <v>1.9</v>
      </c>
      <c r="AA64" s="86">
        <v>1.1000000000000001</v>
      </c>
      <c r="AB64" s="86">
        <v>0.05</v>
      </c>
      <c r="AD64" s="86">
        <v>0.36</v>
      </c>
      <c r="AE64" s="86">
        <v>91</v>
      </c>
    </row>
    <row r="65" spans="1:31" s="25" customFormat="1" x14ac:dyDescent="0.2">
      <c r="A65" s="15" t="s">
        <v>58</v>
      </c>
      <c r="B65" s="15" t="s">
        <v>15</v>
      </c>
      <c r="C65" s="13">
        <v>123.08262912000002</v>
      </c>
      <c r="D65" s="15" t="s">
        <v>44</v>
      </c>
      <c r="E65" s="15" t="s">
        <v>59</v>
      </c>
      <c r="F65" s="92">
        <v>1994</v>
      </c>
      <c r="G65" s="15" t="s">
        <v>60</v>
      </c>
      <c r="H65" s="15" t="s">
        <v>130</v>
      </c>
      <c r="I65" s="16" t="s">
        <v>56</v>
      </c>
      <c r="J65" s="119">
        <v>1</v>
      </c>
      <c r="K65" s="15"/>
      <c r="L65" s="18">
        <v>0.3</v>
      </c>
      <c r="M65" s="18">
        <v>0.24</v>
      </c>
      <c r="N65" s="18">
        <v>5.6</v>
      </c>
      <c r="O65" s="18">
        <v>0.7</v>
      </c>
      <c r="P65" s="18">
        <v>0.12</v>
      </c>
      <c r="Q65" s="18"/>
      <c r="R65" s="18">
        <v>2.2000000000000002</v>
      </c>
      <c r="S65" s="15"/>
      <c r="U65" s="16" t="s">
        <v>56</v>
      </c>
      <c r="V65" s="119">
        <v>1</v>
      </c>
      <c r="W65" s="49"/>
      <c r="X65" s="86">
        <v>0.1</v>
      </c>
      <c r="Y65" s="86">
        <v>0.09</v>
      </c>
      <c r="Z65" s="86">
        <v>1.4</v>
      </c>
      <c r="AA65" s="86">
        <v>0.25</v>
      </c>
      <c r="AB65" s="86">
        <v>0.05</v>
      </c>
      <c r="AD65" s="86">
        <v>0.78</v>
      </c>
      <c r="AE65" s="86">
        <v>80</v>
      </c>
    </row>
    <row r="66" spans="1:31" s="25" customFormat="1" x14ac:dyDescent="0.2">
      <c r="A66" s="92" t="s">
        <v>69</v>
      </c>
      <c r="B66" s="92" t="s">
        <v>75</v>
      </c>
      <c r="C66" s="120">
        <v>147.54</v>
      </c>
      <c r="D66" s="15" t="s">
        <v>44</v>
      </c>
      <c r="E66" s="15" t="s">
        <v>71</v>
      </c>
      <c r="F66" s="5">
        <v>42430</v>
      </c>
      <c r="G66" s="15" t="s">
        <v>74</v>
      </c>
      <c r="H66" s="15" t="s">
        <v>130</v>
      </c>
      <c r="I66" s="16" t="s">
        <v>72</v>
      </c>
      <c r="J66" s="17">
        <v>11</v>
      </c>
      <c r="K66" s="18">
        <v>2.5</v>
      </c>
      <c r="L66" s="18">
        <v>0.13227272727272729</v>
      </c>
      <c r="M66" s="18">
        <v>2.8181818181818186E-2</v>
      </c>
      <c r="N66" s="18">
        <v>3.1545454545454548</v>
      </c>
      <c r="O66" s="18">
        <v>1.1999999999999999E-2</v>
      </c>
      <c r="P66" s="18"/>
      <c r="Q66" s="18">
        <v>5.6909090909090905</v>
      </c>
      <c r="R66" s="18">
        <v>0.35545454545454541</v>
      </c>
      <c r="S66" s="15"/>
      <c r="U66" s="16" t="s">
        <v>72</v>
      </c>
      <c r="V66" s="17">
        <v>11</v>
      </c>
      <c r="W66" s="49">
        <f t="shared" si="11"/>
        <v>2.5</v>
      </c>
      <c r="X66" s="49">
        <f t="shared" si="12"/>
        <v>0.13227272727272729</v>
      </c>
      <c r="Y66" s="49">
        <f t="shared" si="13"/>
        <v>2.8181818181818186E-2</v>
      </c>
      <c r="Z66" s="49">
        <f t="shared" si="14"/>
        <v>3.1545454545454548</v>
      </c>
      <c r="AA66" s="49">
        <f t="shared" si="15"/>
        <v>1.1999999999999999E-2</v>
      </c>
      <c r="AB66" s="49"/>
      <c r="AC66" s="49">
        <f t="shared" si="17"/>
        <v>5.6909090909090905</v>
      </c>
      <c r="AD66" s="49">
        <f t="shared" si="18"/>
        <v>0.35545454545454541</v>
      </c>
      <c r="AE66" s="86"/>
    </row>
    <row r="67" spans="1:31" s="25" customFormat="1" x14ac:dyDescent="0.2">
      <c r="A67" s="92" t="s">
        <v>69</v>
      </c>
      <c r="B67" s="92" t="s">
        <v>75</v>
      </c>
      <c r="C67" s="120">
        <v>147.54</v>
      </c>
      <c r="D67" s="15" t="s">
        <v>44</v>
      </c>
      <c r="E67" s="15" t="s">
        <v>71</v>
      </c>
      <c r="F67" s="5">
        <v>42430</v>
      </c>
      <c r="G67" s="15" t="s">
        <v>74</v>
      </c>
      <c r="H67" s="15" t="s">
        <v>130</v>
      </c>
      <c r="I67" s="16" t="s">
        <v>68</v>
      </c>
      <c r="J67" s="17">
        <v>10</v>
      </c>
      <c r="K67" s="18">
        <v>2.5</v>
      </c>
      <c r="L67" s="18">
        <v>2.4999999999999998E-2</v>
      </c>
      <c r="M67" s="18">
        <v>0.15899999999999997</v>
      </c>
      <c r="N67" s="18">
        <v>253.5</v>
      </c>
      <c r="O67" s="18">
        <v>1.1999999999999999E-2</v>
      </c>
      <c r="P67" s="18"/>
      <c r="Q67" s="18">
        <v>1.7530000000000001</v>
      </c>
      <c r="R67" s="18">
        <v>16.75</v>
      </c>
      <c r="S67" s="15"/>
      <c r="U67" s="16" t="s">
        <v>68</v>
      </c>
      <c r="V67" s="17">
        <v>10</v>
      </c>
      <c r="W67" s="49">
        <f t="shared" si="11"/>
        <v>2.5</v>
      </c>
      <c r="X67" s="49">
        <f t="shared" si="12"/>
        <v>2.4999999999999998E-2</v>
      </c>
      <c r="Y67" s="49">
        <f t="shared" si="13"/>
        <v>0.15899999999999997</v>
      </c>
      <c r="Z67" s="49">
        <f t="shared" si="14"/>
        <v>253.5</v>
      </c>
      <c r="AA67" s="49">
        <f t="shared" si="15"/>
        <v>1.1999999999999999E-2</v>
      </c>
      <c r="AB67" s="49"/>
      <c r="AC67" s="49">
        <f t="shared" si="17"/>
        <v>1.7530000000000001</v>
      </c>
      <c r="AD67" s="49">
        <f t="shared" si="18"/>
        <v>16.75</v>
      </c>
      <c r="AE67" s="86"/>
    </row>
    <row r="68" spans="1:31" s="25" customFormat="1" x14ac:dyDescent="0.2">
      <c r="A68" s="92" t="s">
        <v>69</v>
      </c>
      <c r="B68" s="92" t="s">
        <v>75</v>
      </c>
      <c r="C68" s="120">
        <v>147.54</v>
      </c>
      <c r="D68" s="15" t="s">
        <v>44</v>
      </c>
      <c r="E68" s="15" t="s">
        <v>71</v>
      </c>
      <c r="F68" s="5">
        <v>42430</v>
      </c>
      <c r="G68" s="15" t="s">
        <v>74</v>
      </c>
      <c r="H68" s="15" t="s">
        <v>130</v>
      </c>
      <c r="I68" s="16" t="s">
        <v>62</v>
      </c>
      <c r="J68" s="17">
        <v>10</v>
      </c>
      <c r="K68" s="18">
        <v>2.5</v>
      </c>
      <c r="L68" s="18">
        <v>6.150000000000002E-2</v>
      </c>
      <c r="M68" s="18">
        <v>0.14449999999999996</v>
      </c>
      <c r="N68" s="18">
        <v>7.7600000000000007</v>
      </c>
      <c r="O68" s="18">
        <v>1.1999999999999999E-2</v>
      </c>
      <c r="P68" s="18"/>
      <c r="Q68" s="18">
        <v>2.5300000000000002</v>
      </c>
      <c r="R68" s="18">
        <v>0.66199999999999992</v>
      </c>
      <c r="S68" s="15"/>
      <c r="U68" s="16" t="s">
        <v>62</v>
      </c>
      <c r="V68" s="17">
        <v>10</v>
      </c>
      <c r="W68" s="49">
        <f t="shared" si="11"/>
        <v>2.5</v>
      </c>
      <c r="X68" s="49">
        <f t="shared" si="12"/>
        <v>6.150000000000002E-2</v>
      </c>
      <c r="Y68" s="49">
        <f t="shared" si="13"/>
        <v>0.14449999999999996</v>
      </c>
      <c r="Z68" s="49">
        <f t="shared" si="14"/>
        <v>7.7600000000000007</v>
      </c>
      <c r="AA68" s="49">
        <f t="shared" si="15"/>
        <v>1.1999999999999999E-2</v>
      </c>
      <c r="AB68" s="49"/>
      <c r="AC68" s="49">
        <f t="shared" si="17"/>
        <v>2.5300000000000002</v>
      </c>
      <c r="AD68" s="49">
        <f t="shared" si="18"/>
        <v>0.66199999999999992</v>
      </c>
      <c r="AE68" s="86"/>
    </row>
    <row r="69" spans="1:31" s="25" customFormat="1" x14ac:dyDescent="0.2">
      <c r="A69" s="92" t="s">
        <v>69</v>
      </c>
      <c r="B69" s="92" t="s">
        <v>75</v>
      </c>
      <c r="C69" s="120">
        <v>147.54</v>
      </c>
      <c r="D69" s="15" t="s">
        <v>44</v>
      </c>
      <c r="E69" s="15" t="s">
        <v>71</v>
      </c>
      <c r="F69" s="5">
        <v>42430</v>
      </c>
      <c r="G69" s="15" t="s">
        <v>74</v>
      </c>
      <c r="H69" s="15" t="s">
        <v>130</v>
      </c>
      <c r="I69" s="16" t="s">
        <v>64</v>
      </c>
      <c r="J69" s="17">
        <v>2</v>
      </c>
      <c r="K69" s="18">
        <v>2.5</v>
      </c>
      <c r="L69" s="18">
        <v>2.5000000000000001E-2</v>
      </c>
      <c r="M69" s="18">
        <v>8.7500000000000008E-2</v>
      </c>
      <c r="N69" s="18">
        <v>51.5</v>
      </c>
      <c r="O69" s="18">
        <v>1.2E-2</v>
      </c>
      <c r="P69" s="18"/>
      <c r="Q69" s="18">
        <v>0.97499999999999998</v>
      </c>
      <c r="R69" s="18">
        <v>5.7</v>
      </c>
      <c r="S69" s="15"/>
      <c r="U69" s="16" t="s">
        <v>64</v>
      </c>
      <c r="V69" s="17">
        <v>2</v>
      </c>
      <c r="W69" s="49">
        <f t="shared" si="11"/>
        <v>2.5</v>
      </c>
      <c r="X69" s="49">
        <f t="shared" si="12"/>
        <v>2.5000000000000001E-2</v>
      </c>
      <c r="Y69" s="49">
        <f t="shared" si="13"/>
        <v>8.7500000000000008E-2</v>
      </c>
      <c r="Z69" s="49">
        <f t="shared" si="14"/>
        <v>51.5</v>
      </c>
      <c r="AA69" s="49">
        <f t="shared" si="15"/>
        <v>1.2E-2</v>
      </c>
      <c r="AB69" s="49"/>
      <c r="AC69" s="49">
        <f t="shared" si="17"/>
        <v>0.97499999999999998</v>
      </c>
      <c r="AD69" s="49">
        <f t="shared" si="18"/>
        <v>5.7</v>
      </c>
      <c r="AE69" s="86"/>
    </row>
    <row r="70" spans="1:31" s="25" customFormat="1" x14ac:dyDescent="0.2">
      <c r="A70" s="92" t="s">
        <v>69</v>
      </c>
      <c r="B70" s="92" t="s">
        <v>75</v>
      </c>
      <c r="C70" s="120">
        <v>147.54</v>
      </c>
      <c r="D70" s="15" t="s">
        <v>44</v>
      </c>
      <c r="E70" s="15" t="s">
        <v>71</v>
      </c>
      <c r="F70" s="5">
        <v>42430</v>
      </c>
      <c r="G70" s="15" t="s">
        <v>74</v>
      </c>
      <c r="H70" s="15" t="s">
        <v>130</v>
      </c>
      <c r="I70" s="16" t="s">
        <v>76</v>
      </c>
      <c r="J70" s="17">
        <v>1</v>
      </c>
      <c r="K70" s="18">
        <v>2.5</v>
      </c>
      <c r="L70" s="18">
        <v>0.11</v>
      </c>
      <c r="M70" s="18">
        <v>5.0000000000000001E-3</v>
      </c>
      <c r="N70" s="18">
        <v>4.9000000000000004</v>
      </c>
      <c r="O70" s="18">
        <v>1.2E-2</v>
      </c>
      <c r="P70" s="18"/>
      <c r="Q70" s="18">
        <v>6.6</v>
      </c>
      <c r="R70" s="18">
        <v>0.05</v>
      </c>
      <c r="S70" s="15"/>
      <c r="U70" s="16" t="s">
        <v>76</v>
      </c>
      <c r="V70" s="17">
        <v>1</v>
      </c>
      <c r="W70" s="49">
        <f t="shared" si="11"/>
        <v>2.5</v>
      </c>
      <c r="X70" s="49">
        <f t="shared" si="12"/>
        <v>0.11</v>
      </c>
      <c r="Y70" s="49">
        <f t="shared" si="13"/>
        <v>5.0000000000000001E-3</v>
      </c>
      <c r="Z70" s="49">
        <f t="shared" si="14"/>
        <v>4.9000000000000004</v>
      </c>
      <c r="AA70" s="49">
        <f t="shared" si="15"/>
        <v>1.2E-2</v>
      </c>
      <c r="AB70" s="49"/>
      <c r="AC70" s="49">
        <f t="shared" si="17"/>
        <v>6.6</v>
      </c>
      <c r="AD70" s="49">
        <f t="shared" si="18"/>
        <v>0.05</v>
      </c>
      <c r="AE70" s="86"/>
    </row>
    <row r="71" spans="1:31" s="25" customFormat="1" x14ac:dyDescent="0.2">
      <c r="A71" s="92" t="s">
        <v>69</v>
      </c>
      <c r="B71" s="15" t="s">
        <v>70</v>
      </c>
      <c r="C71" s="40">
        <v>162.87</v>
      </c>
      <c r="D71" s="15" t="s">
        <v>44</v>
      </c>
      <c r="E71" s="15" t="s">
        <v>71</v>
      </c>
      <c r="F71" s="5">
        <v>42430</v>
      </c>
      <c r="G71" s="15" t="s">
        <v>74</v>
      </c>
      <c r="H71" s="15" t="s">
        <v>130</v>
      </c>
      <c r="I71" s="16" t="s">
        <v>72</v>
      </c>
      <c r="J71" s="17">
        <v>9</v>
      </c>
      <c r="K71" s="18">
        <v>2.5</v>
      </c>
      <c r="L71" s="18">
        <v>0.17166666666666666</v>
      </c>
      <c r="M71" s="18">
        <v>5.0000000000000001E-3</v>
      </c>
      <c r="N71" s="18">
        <v>1.8944444444444442</v>
      </c>
      <c r="O71" s="18">
        <v>1.1999999999999999E-2</v>
      </c>
      <c r="P71" s="18"/>
      <c r="Q71" s="18">
        <v>19.966666666666669</v>
      </c>
      <c r="R71" s="18">
        <v>0.36888888888888893</v>
      </c>
      <c r="S71" s="15"/>
      <c r="U71" s="16" t="s">
        <v>72</v>
      </c>
      <c r="V71" s="17">
        <v>9</v>
      </c>
      <c r="W71" s="49">
        <f t="shared" si="11"/>
        <v>2.5</v>
      </c>
      <c r="X71" s="49">
        <f t="shared" si="12"/>
        <v>0.17166666666666666</v>
      </c>
      <c r="Y71" s="49">
        <f t="shared" si="13"/>
        <v>5.0000000000000001E-3</v>
      </c>
      <c r="Z71" s="49">
        <f t="shared" si="14"/>
        <v>1.8944444444444442</v>
      </c>
      <c r="AA71" s="49">
        <f t="shared" si="15"/>
        <v>1.1999999999999999E-2</v>
      </c>
      <c r="AB71" s="49"/>
      <c r="AC71" s="49">
        <f t="shared" si="17"/>
        <v>19.966666666666669</v>
      </c>
      <c r="AD71" s="49">
        <f t="shared" si="18"/>
        <v>0.36888888888888893</v>
      </c>
      <c r="AE71" s="86"/>
    </row>
    <row r="72" spans="1:31" s="25" customFormat="1" x14ac:dyDescent="0.2">
      <c r="A72" s="92" t="s">
        <v>69</v>
      </c>
      <c r="B72" s="15" t="s">
        <v>70</v>
      </c>
      <c r="C72" s="40">
        <v>162.87</v>
      </c>
      <c r="D72" s="15" t="s">
        <v>44</v>
      </c>
      <c r="E72" s="15" t="s">
        <v>71</v>
      </c>
      <c r="F72" s="5">
        <v>42430</v>
      </c>
      <c r="G72" s="15" t="s">
        <v>74</v>
      </c>
      <c r="H72" s="15" t="s">
        <v>130</v>
      </c>
      <c r="I72" s="16" t="s">
        <v>68</v>
      </c>
      <c r="J72" s="17">
        <v>2</v>
      </c>
      <c r="K72" s="18">
        <v>2.5</v>
      </c>
      <c r="L72" s="18">
        <v>5.6999999999999995E-2</v>
      </c>
      <c r="M72" s="18">
        <v>5.0000000000000001E-3</v>
      </c>
      <c r="N72" s="18">
        <v>43</v>
      </c>
      <c r="O72" s="18">
        <v>0.19600000000000001</v>
      </c>
      <c r="P72" s="18"/>
      <c r="Q72" s="18">
        <v>1.1000000000000001</v>
      </c>
      <c r="R72" s="18">
        <v>7.15</v>
      </c>
      <c r="S72" s="15"/>
      <c r="U72" s="16" t="s">
        <v>68</v>
      </c>
      <c r="V72" s="17">
        <v>2</v>
      </c>
      <c r="W72" s="49">
        <f t="shared" si="11"/>
        <v>2.5</v>
      </c>
      <c r="X72" s="49">
        <f t="shared" si="12"/>
        <v>5.6999999999999995E-2</v>
      </c>
      <c r="Y72" s="49">
        <f t="shared" si="13"/>
        <v>5.0000000000000001E-3</v>
      </c>
      <c r="Z72" s="49">
        <f t="shared" si="14"/>
        <v>43</v>
      </c>
      <c r="AA72" s="49">
        <f t="shared" si="15"/>
        <v>0.19600000000000001</v>
      </c>
      <c r="AB72" s="49"/>
      <c r="AC72" s="49">
        <f t="shared" si="17"/>
        <v>1.1000000000000001</v>
      </c>
      <c r="AD72" s="49">
        <f t="shared" si="18"/>
        <v>7.15</v>
      </c>
      <c r="AE72" s="86"/>
    </row>
    <row r="73" spans="1:31" s="25" customFormat="1" x14ac:dyDescent="0.2">
      <c r="A73" s="92" t="s">
        <v>69</v>
      </c>
      <c r="B73" s="15" t="s">
        <v>70</v>
      </c>
      <c r="C73" s="40">
        <v>162.87</v>
      </c>
      <c r="D73" s="15" t="s">
        <v>44</v>
      </c>
      <c r="E73" s="15" t="s">
        <v>71</v>
      </c>
      <c r="F73" s="5">
        <v>42430</v>
      </c>
      <c r="G73" s="15" t="s">
        <v>74</v>
      </c>
      <c r="H73" s="15" t="s">
        <v>130</v>
      </c>
      <c r="I73" s="16" t="s">
        <v>62</v>
      </c>
      <c r="J73" s="17">
        <v>10</v>
      </c>
      <c r="K73" s="18">
        <v>2.5</v>
      </c>
      <c r="L73" s="18">
        <v>6.8500000000000005E-2</v>
      </c>
      <c r="M73" s="18">
        <v>4.9999999999999992E-3</v>
      </c>
      <c r="N73" s="18">
        <v>7.55</v>
      </c>
      <c r="O73" s="18">
        <v>1.1999999999999999E-2</v>
      </c>
      <c r="P73" s="18"/>
      <c r="Q73" s="18">
        <v>6.2700000000000005</v>
      </c>
      <c r="R73" s="18">
        <v>0.26999999999999991</v>
      </c>
      <c r="S73" s="15"/>
      <c r="U73" s="16" t="s">
        <v>62</v>
      </c>
      <c r="V73" s="17">
        <v>10</v>
      </c>
      <c r="W73" s="49">
        <f t="shared" si="11"/>
        <v>2.5</v>
      </c>
      <c r="X73" s="49">
        <f t="shared" si="12"/>
        <v>6.8500000000000005E-2</v>
      </c>
      <c r="Y73" s="49">
        <f t="shared" si="13"/>
        <v>4.9999999999999992E-3</v>
      </c>
      <c r="Z73" s="49">
        <f t="shared" si="14"/>
        <v>7.55</v>
      </c>
      <c r="AA73" s="49">
        <f t="shared" si="15"/>
        <v>1.1999999999999999E-2</v>
      </c>
      <c r="AB73" s="49"/>
      <c r="AC73" s="49">
        <f t="shared" si="17"/>
        <v>6.2700000000000005</v>
      </c>
      <c r="AD73" s="49">
        <f t="shared" si="18"/>
        <v>0.26999999999999991</v>
      </c>
      <c r="AE73" s="86"/>
    </row>
    <row r="74" spans="1:31" s="25" customFormat="1" x14ac:dyDescent="0.2">
      <c r="A74" s="92" t="s">
        <v>69</v>
      </c>
      <c r="B74" s="15" t="s">
        <v>70</v>
      </c>
      <c r="C74" s="40">
        <v>162.87</v>
      </c>
      <c r="D74" s="15" t="s">
        <v>44</v>
      </c>
      <c r="E74" s="15" t="s">
        <v>71</v>
      </c>
      <c r="F74" s="5">
        <v>42430</v>
      </c>
      <c r="G74" s="15" t="s">
        <v>74</v>
      </c>
      <c r="H74" s="15" t="s">
        <v>130</v>
      </c>
      <c r="I74" s="16" t="s">
        <v>64</v>
      </c>
      <c r="J74" s="17">
        <v>5</v>
      </c>
      <c r="K74" s="18">
        <v>2.5</v>
      </c>
      <c r="L74" s="18">
        <v>0.14600000000000002</v>
      </c>
      <c r="M74" s="18">
        <v>5.0000000000000001E-3</v>
      </c>
      <c r="N74" s="18">
        <v>69.8</v>
      </c>
      <c r="O74" s="18">
        <v>4.7599999999999996E-2</v>
      </c>
      <c r="P74" s="18"/>
      <c r="Q74" s="18">
        <v>0.9880000000000001</v>
      </c>
      <c r="R74" s="18">
        <v>2.82</v>
      </c>
      <c r="S74" s="15"/>
      <c r="U74" s="16" t="s">
        <v>64</v>
      </c>
      <c r="V74" s="17">
        <v>5</v>
      </c>
      <c r="W74" s="49">
        <f t="shared" si="11"/>
        <v>2.5</v>
      </c>
      <c r="X74" s="49">
        <f t="shared" si="12"/>
        <v>0.14600000000000002</v>
      </c>
      <c r="Y74" s="49">
        <f t="shared" si="13"/>
        <v>5.0000000000000001E-3</v>
      </c>
      <c r="Z74" s="49">
        <f t="shared" si="14"/>
        <v>69.8</v>
      </c>
      <c r="AA74" s="49">
        <f t="shared" si="15"/>
        <v>4.7599999999999996E-2</v>
      </c>
      <c r="AB74" s="49"/>
      <c r="AC74" s="49">
        <f t="shared" si="17"/>
        <v>0.9880000000000001</v>
      </c>
      <c r="AD74" s="49">
        <f t="shared" si="18"/>
        <v>2.82</v>
      </c>
      <c r="AE74" s="86"/>
    </row>
    <row r="75" spans="1:31" s="25" customFormat="1" x14ac:dyDescent="0.2">
      <c r="A75" s="92" t="s">
        <v>69</v>
      </c>
      <c r="B75" s="92" t="s">
        <v>21</v>
      </c>
      <c r="C75" s="92">
        <v>196.05</v>
      </c>
      <c r="D75" s="92" t="s">
        <v>55</v>
      </c>
      <c r="E75" s="15" t="s">
        <v>71</v>
      </c>
      <c r="F75" s="5">
        <v>42430</v>
      </c>
      <c r="G75" s="15" t="s">
        <v>74</v>
      </c>
      <c r="H75" s="15" t="s">
        <v>130</v>
      </c>
      <c r="I75" s="16" t="s">
        <v>72</v>
      </c>
      <c r="J75" s="17">
        <v>10</v>
      </c>
      <c r="K75" s="18">
        <v>50.9</v>
      </c>
      <c r="L75" s="18">
        <v>0.50249999999999995</v>
      </c>
      <c r="M75" s="18">
        <v>4.9999999999999992E-3</v>
      </c>
      <c r="N75" s="18">
        <v>1.1499999999999999</v>
      </c>
      <c r="O75" s="18">
        <v>9.8800000000000013E-2</v>
      </c>
      <c r="P75" s="18"/>
      <c r="Q75" s="18">
        <v>20.125</v>
      </c>
      <c r="R75" s="18">
        <v>0.155</v>
      </c>
      <c r="S75" s="15"/>
      <c r="U75" s="16" t="s">
        <v>72</v>
      </c>
      <c r="V75" s="17">
        <v>10</v>
      </c>
      <c r="W75" s="49">
        <f t="shared" si="11"/>
        <v>50.9</v>
      </c>
      <c r="X75" s="49">
        <f t="shared" si="12"/>
        <v>0.50249999999999995</v>
      </c>
      <c r="Y75" s="49">
        <f t="shared" si="13"/>
        <v>4.9999999999999992E-3</v>
      </c>
      <c r="Z75" s="49">
        <f t="shared" si="14"/>
        <v>1.1499999999999999</v>
      </c>
      <c r="AA75" s="49">
        <f t="shared" si="15"/>
        <v>9.8800000000000013E-2</v>
      </c>
      <c r="AB75" s="49"/>
      <c r="AC75" s="49">
        <f t="shared" si="17"/>
        <v>20.125</v>
      </c>
      <c r="AD75" s="49">
        <f t="shared" si="18"/>
        <v>0.155</v>
      </c>
      <c r="AE75" s="86"/>
    </row>
    <row r="76" spans="1:31" s="25" customFormat="1" x14ac:dyDescent="0.2">
      <c r="A76" s="92" t="s">
        <v>69</v>
      </c>
      <c r="B76" s="92" t="s">
        <v>21</v>
      </c>
      <c r="C76" s="92">
        <v>196.05</v>
      </c>
      <c r="D76" s="92" t="s">
        <v>55</v>
      </c>
      <c r="E76" s="15" t="s">
        <v>71</v>
      </c>
      <c r="F76" s="5">
        <v>42430</v>
      </c>
      <c r="G76" s="15" t="s">
        <v>74</v>
      </c>
      <c r="H76" s="15" t="s">
        <v>130</v>
      </c>
      <c r="I76" s="16" t="s">
        <v>68</v>
      </c>
      <c r="J76" s="17">
        <v>1</v>
      </c>
      <c r="K76" s="18">
        <v>2.5</v>
      </c>
      <c r="L76" s="18">
        <v>2.5000000000000001E-2</v>
      </c>
      <c r="M76" s="18">
        <v>5.0000000000000001E-3</v>
      </c>
      <c r="N76" s="18">
        <v>100</v>
      </c>
      <c r="O76" s="18">
        <v>1.2E-2</v>
      </c>
      <c r="P76" s="18"/>
      <c r="Q76" s="18">
        <v>0.05</v>
      </c>
      <c r="R76" s="18">
        <v>14</v>
      </c>
      <c r="S76" s="15"/>
      <c r="U76" s="16" t="s">
        <v>68</v>
      </c>
      <c r="V76" s="17">
        <v>1</v>
      </c>
      <c r="W76" s="49">
        <f t="shared" si="11"/>
        <v>2.5</v>
      </c>
      <c r="X76" s="49">
        <f t="shared" si="12"/>
        <v>2.5000000000000001E-2</v>
      </c>
      <c r="Y76" s="49">
        <f t="shared" si="13"/>
        <v>5.0000000000000001E-3</v>
      </c>
      <c r="Z76" s="49">
        <f t="shared" si="14"/>
        <v>100</v>
      </c>
      <c r="AA76" s="49">
        <f t="shared" si="15"/>
        <v>1.2E-2</v>
      </c>
      <c r="AB76" s="49"/>
      <c r="AC76" s="49">
        <f t="shared" si="17"/>
        <v>0.05</v>
      </c>
      <c r="AD76" s="49">
        <f t="shared" si="18"/>
        <v>14</v>
      </c>
      <c r="AE76" s="86"/>
    </row>
    <row r="77" spans="1:31" s="25" customFormat="1" x14ac:dyDescent="0.2">
      <c r="A77" s="92" t="s">
        <v>69</v>
      </c>
      <c r="B77" s="92" t="s">
        <v>21</v>
      </c>
      <c r="C77" s="92">
        <v>196.05</v>
      </c>
      <c r="D77" s="92" t="s">
        <v>55</v>
      </c>
      <c r="E77" s="15" t="s">
        <v>71</v>
      </c>
      <c r="F77" s="5">
        <v>42430</v>
      </c>
      <c r="G77" s="15" t="s">
        <v>74</v>
      </c>
      <c r="H77" s="15" t="s">
        <v>130</v>
      </c>
      <c r="I77" s="16" t="s">
        <v>62</v>
      </c>
      <c r="J77" s="17">
        <v>10</v>
      </c>
      <c r="K77" s="18">
        <v>2.5</v>
      </c>
      <c r="L77" s="18">
        <v>6.1500000000000013E-2</v>
      </c>
      <c r="M77" s="18">
        <v>4.9999999999999992E-3</v>
      </c>
      <c r="N77" s="18">
        <v>12.33</v>
      </c>
      <c r="O77" s="18">
        <v>2.6800000000000008E-2</v>
      </c>
      <c r="P77" s="18"/>
      <c r="Q77" s="18">
        <v>4.1079999999999997</v>
      </c>
      <c r="R77" s="18">
        <v>1.32</v>
      </c>
      <c r="S77" s="15"/>
      <c r="U77" s="16" t="s">
        <v>62</v>
      </c>
      <c r="V77" s="17">
        <v>10</v>
      </c>
      <c r="W77" s="49">
        <f t="shared" si="11"/>
        <v>2.5</v>
      </c>
      <c r="X77" s="49">
        <f t="shared" si="12"/>
        <v>6.1500000000000013E-2</v>
      </c>
      <c r="Y77" s="49">
        <f t="shared" si="13"/>
        <v>4.9999999999999992E-3</v>
      </c>
      <c r="Z77" s="49">
        <f t="shared" si="14"/>
        <v>12.33</v>
      </c>
      <c r="AA77" s="49">
        <f t="shared" si="15"/>
        <v>2.6800000000000008E-2</v>
      </c>
      <c r="AB77" s="49"/>
      <c r="AC77" s="49">
        <f t="shared" si="17"/>
        <v>4.1079999999999997</v>
      </c>
      <c r="AD77" s="49">
        <f t="shared" si="18"/>
        <v>1.32</v>
      </c>
      <c r="AE77" s="86"/>
    </row>
    <row r="78" spans="1:31" s="25" customFormat="1" x14ac:dyDescent="0.2">
      <c r="A78" s="92" t="s">
        <v>69</v>
      </c>
      <c r="B78" s="92" t="s">
        <v>23</v>
      </c>
      <c r="C78" s="92">
        <v>214.43</v>
      </c>
      <c r="D78" s="92" t="s">
        <v>55</v>
      </c>
      <c r="E78" s="92" t="s">
        <v>80</v>
      </c>
      <c r="F78" s="5">
        <v>42430</v>
      </c>
      <c r="G78" s="92" t="s">
        <v>74</v>
      </c>
      <c r="H78" s="15" t="s">
        <v>130</v>
      </c>
      <c r="I78" s="16" t="s">
        <v>72</v>
      </c>
      <c r="J78" s="17">
        <v>5</v>
      </c>
      <c r="K78" s="18">
        <v>5.6</v>
      </c>
      <c r="L78" s="18">
        <v>0.78599999999999992</v>
      </c>
      <c r="M78" s="18">
        <v>5.0000000000000001E-3</v>
      </c>
      <c r="N78" s="18">
        <v>8.66</v>
      </c>
      <c r="O78" s="18">
        <v>1.2E-2</v>
      </c>
      <c r="P78" s="18"/>
      <c r="Q78" s="18">
        <v>8.34</v>
      </c>
      <c r="R78" s="18">
        <v>1.034</v>
      </c>
      <c r="S78" s="15"/>
      <c r="U78" s="16" t="s">
        <v>72</v>
      </c>
      <c r="V78" s="17">
        <v>5</v>
      </c>
      <c r="W78" s="49">
        <f t="shared" si="11"/>
        <v>5.6</v>
      </c>
      <c r="X78" s="49">
        <f t="shared" si="12"/>
        <v>0.78599999999999992</v>
      </c>
      <c r="Y78" s="49">
        <f t="shared" si="13"/>
        <v>5.0000000000000001E-3</v>
      </c>
      <c r="Z78" s="49">
        <f t="shared" si="14"/>
        <v>8.66</v>
      </c>
      <c r="AA78" s="49">
        <f t="shared" si="15"/>
        <v>1.2E-2</v>
      </c>
      <c r="AB78" s="49"/>
      <c r="AC78" s="49">
        <f t="shared" si="17"/>
        <v>8.34</v>
      </c>
      <c r="AD78" s="49">
        <f t="shared" si="18"/>
        <v>1.034</v>
      </c>
      <c r="AE78" s="86"/>
    </row>
    <row r="79" spans="1:31" s="25" customFormat="1" x14ac:dyDescent="0.2">
      <c r="A79" s="92" t="s">
        <v>69</v>
      </c>
      <c r="B79" s="92" t="s">
        <v>23</v>
      </c>
      <c r="C79" s="92">
        <v>214.43</v>
      </c>
      <c r="D79" s="92" t="s">
        <v>55</v>
      </c>
      <c r="E79" s="92" t="s">
        <v>80</v>
      </c>
      <c r="F79" s="5">
        <v>42430</v>
      </c>
      <c r="G79" s="92" t="s">
        <v>74</v>
      </c>
      <c r="H79" s="15" t="s">
        <v>130</v>
      </c>
      <c r="I79" s="16" t="s">
        <v>68</v>
      </c>
      <c r="J79" s="17">
        <v>5</v>
      </c>
      <c r="K79" s="18">
        <v>2.5</v>
      </c>
      <c r="L79" s="18">
        <v>2.5000000000000001E-2</v>
      </c>
      <c r="M79" s="18">
        <v>5.0000000000000001E-3</v>
      </c>
      <c r="N79" s="18">
        <v>148.80000000000001</v>
      </c>
      <c r="O79" s="18">
        <v>1.2E-2</v>
      </c>
      <c r="P79" s="18"/>
      <c r="Q79" s="18">
        <v>1.1039999999999999</v>
      </c>
      <c r="R79" s="18">
        <v>13.12</v>
      </c>
      <c r="S79" s="15"/>
      <c r="U79" s="16" t="s">
        <v>68</v>
      </c>
      <c r="V79" s="17">
        <v>5</v>
      </c>
      <c r="W79" s="49">
        <f t="shared" si="11"/>
        <v>2.5</v>
      </c>
      <c r="X79" s="49">
        <f t="shared" si="12"/>
        <v>2.5000000000000001E-2</v>
      </c>
      <c r="Y79" s="49">
        <f t="shared" si="13"/>
        <v>5.0000000000000001E-3</v>
      </c>
      <c r="Z79" s="49">
        <f t="shared" si="14"/>
        <v>148.80000000000001</v>
      </c>
      <c r="AA79" s="49">
        <f t="shared" si="15"/>
        <v>1.2E-2</v>
      </c>
      <c r="AB79" s="49"/>
      <c r="AC79" s="49">
        <f t="shared" si="17"/>
        <v>1.1039999999999999</v>
      </c>
      <c r="AD79" s="49">
        <f t="shared" si="18"/>
        <v>13.12</v>
      </c>
      <c r="AE79" s="86"/>
    </row>
    <row r="80" spans="1:31" s="25" customFormat="1" x14ac:dyDescent="0.2">
      <c r="A80" s="92" t="s">
        <v>69</v>
      </c>
      <c r="B80" s="92" t="s">
        <v>23</v>
      </c>
      <c r="C80" s="92">
        <v>214.43</v>
      </c>
      <c r="D80" s="92" t="s">
        <v>55</v>
      </c>
      <c r="E80" s="92" t="s">
        <v>80</v>
      </c>
      <c r="F80" s="5">
        <v>42430</v>
      </c>
      <c r="G80" s="92" t="s">
        <v>74</v>
      </c>
      <c r="H80" s="15" t="s">
        <v>130</v>
      </c>
      <c r="I80" s="16" t="s">
        <v>81</v>
      </c>
      <c r="J80" s="17">
        <v>8</v>
      </c>
      <c r="K80" s="18">
        <v>2.5</v>
      </c>
      <c r="L80" s="18">
        <v>2.4999999999999998E-2</v>
      </c>
      <c r="M80" s="18">
        <v>5.0000000000000001E-3</v>
      </c>
      <c r="N80" s="18">
        <v>5.1875</v>
      </c>
      <c r="O80" s="18">
        <v>1.1999999999999999E-2</v>
      </c>
      <c r="P80" s="18"/>
      <c r="Q80" s="18">
        <v>0.8125</v>
      </c>
      <c r="R80" s="18">
        <v>1.8125</v>
      </c>
      <c r="S80" s="15"/>
      <c r="U80" s="16" t="s">
        <v>81</v>
      </c>
      <c r="V80" s="17">
        <v>8</v>
      </c>
      <c r="W80" s="49">
        <f t="shared" si="11"/>
        <v>2.5</v>
      </c>
      <c r="X80" s="49">
        <f t="shared" si="12"/>
        <v>2.4999999999999998E-2</v>
      </c>
      <c r="Y80" s="49">
        <f t="shared" si="13"/>
        <v>5.0000000000000001E-3</v>
      </c>
      <c r="Z80" s="49">
        <f t="shared" si="14"/>
        <v>5.1875</v>
      </c>
      <c r="AA80" s="49">
        <f t="shared" si="15"/>
        <v>1.1999999999999999E-2</v>
      </c>
      <c r="AB80" s="49"/>
      <c r="AC80" s="49">
        <f t="shared" si="17"/>
        <v>0.8125</v>
      </c>
      <c r="AD80" s="49">
        <f t="shared" si="18"/>
        <v>1.8125</v>
      </c>
      <c r="AE80" s="86"/>
    </row>
    <row r="81" spans="1:31" s="25" customFormat="1" x14ac:dyDescent="0.2">
      <c r="A81" s="92" t="s">
        <v>69</v>
      </c>
      <c r="B81" s="92" t="s">
        <v>23</v>
      </c>
      <c r="C81" s="92">
        <v>214.43</v>
      </c>
      <c r="D81" s="92" t="s">
        <v>55</v>
      </c>
      <c r="E81" s="92" t="s">
        <v>80</v>
      </c>
      <c r="F81" s="5">
        <v>42430</v>
      </c>
      <c r="G81" s="92" t="s">
        <v>74</v>
      </c>
      <c r="H81" s="15" t="s">
        <v>130</v>
      </c>
      <c r="I81" s="16" t="s">
        <v>62</v>
      </c>
      <c r="J81" s="17">
        <v>10</v>
      </c>
      <c r="K81" s="18">
        <v>2.5</v>
      </c>
      <c r="L81" s="18">
        <v>7.1300000000000002E-2</v>
      </c>
      <c r="M81" s="18">
        <v>2.4500000000000001E-2</v>
      </c>
      <c r="N81" s="18">
        <v>15.9</v>
      </c>
      <c r="O81" s="18">
        <v>6.3400000000000012E-2</v>
      </c>
      <c r="P81" s="18"/>
      <c r="Q81" s="18">
        <v>2.4500000000000002</v>
      </c>
      <c r="R81" s="18">
        <v>1.46</v>
      </c>
      <c r="S81" s="15"/>
      <c r="U81" s="16" t="s">
        <v>62</v>
      </c>
      <c r="V81" s="17">
        <v>10</v>
      </c>
      <c r="W81" s="49">
        <f t="shared" si="11"/>
        <v>2.5</v>
      </c>
      <c r="X81" s="49">
        <f t="shared" si="12"/>
        <v>7.1300000000000002E-2</v>
      </c>
      <c r="Y81" s="49">
        <f t="shared" si="13"/>
        <v>2.4500000000000001E-2</v>
      </c>
      <c r="Z81" s="49">
        <f t="shared" si="14"/>
        <v>15.9</v>
      </c>
      <c r="AA81" s="49">
        <f t="shared" si="15"/>
        <v>6.3400000000000012E-2</v>
      </c>
      <c r="AB81" s="49"/>
      <c r="AC81" s="49">
        <f t="shared" si="17"/>
        <v>2.4500000000000002</v>
      </c>
      <c r="AD81" s="49">
        <f t="shared" si="18"/>
        <v>1.46</v>
      </c>
      <c r="AE81" s="86"/>
    </row>
    <row r="82" spans="1:31" s="25" customFormat="1" x14ac:dyDescent="0.2">
      <c r="A82" s="92" t="s">
        <v>69</v>
      </c>
      <c r="B82" s="92" t="s">
        <v>23</v>
      </c>
      <c r="C82" s="92">
        <v>214.43</v>
      </c>
      <c r="D82" s="92" t="s">
        <v>55</v>
      </c>
      <c r="E82" s="92" t="s">
        <v>80</v>
      </c>
      <c r="F82" s="5">
        <v>42430</v>
      </c>
      <c r="G82" s="92" t="s">
        <v>74</v>
      </c>
      <c r="H82" s="15" t="s">
        <v>130</v>
      </c>
      <c r="I82" s="16" t="s">
        <v>76</v>
      </c>
      <c r="J82" s="17">
        <v>1</v>
      </c>
      <c r="K82" s="18">
        <v>2.5</v>
      </c>
      <c r="L82" s="18">
        <v>2.5000000000000001E-2</v>
      </c>
      <c r="M82" s="18">
        <v>5.0000000000000001E-3</v>
      </c>
      <c r="N82" s="18">
        <v>23</v>
      </c>
      <c r="O82" s="18">
        <v>1.2E-2</v>
      </c>
      <c r="P82" s="18"/>
      <c r="Q82" s="18">
        <v>3.6</v>
      </c>
      <c r="R82" s="18">
        <v>1.3</v>
      </c>
      <c r="S82" s="15"/>
      <c r="U82" s="16" t="s">
        <v>76</v>
      </c>
      <c r="V82" s="17">
        <v>1</v>
      </c>
      <c r="W82" s="49">
        <f t="shared" si="11"/>
        <v>2.5</v>
      </c>
      <c r="X82" s="49">
        <f t="shared" si="12"/>
        <v>2.5000000000000001E-2</v>
      </c>
      <c r="Y82" s="49">
        <f t="shared" si="13"/>
        <v>5.0000000000000001E-3</v>
      </c>
      <c r="Z82" s="49">
        <f t="shared" si="14"/>
        <v>23</v>
      </c>
      <c r="AA82" s="49">
        <f t="shared" si="15"/>
        <v>1.2E-2</v>
      </c>
      <c r="AB82" s="49"/>
      <c r="AC82" s="49">
        <f t="shared" si="17"/>
        <v>3.6</v>
      </c>
      <c r="AD82" s="49">
        <f t="shared" si="18"/>
        <v>1.3</v>
      </c>
      <c r="AE82" s="86"/>
    </row>
    <row r="83" spans="1:31" s="25" customFormat="1" x14ac:dyDescent="0.2">
      <c r="A83" s="92" t="s">
        <v>69</v>
      </c>
      <c r="B83" s="92" t="s">
        <v>75</v>
      </c>
      <c r="C83" s="120">
        <v>147.54</v>
      </c>
      <c r="D83" s="15" t="s">
        <v>44</v>
      </c>
      <c r="E83" s="15" t="s">
        <v>66</v>
      </c>
      <c r="F83" s="5">
        <v>42217</v>
      </c>
      <c r="G83" s="15" t="s">
        <v>74</v>
      </c>
      <c r="H83" s="15" t="s">
        <v>130</v>
      </c>
      <c r="I83" s="16" t="s">
        <v>72</v>
      </c>
      <c r="J83" s="17">
        <v>10</v>
      </c>
      <c r="K83" s="18">
        <v>458.3</v>
      </c>
      <c r="L83" s="18">
        <v>0.66650000000000009</v>
      </c>
      <c r="M83" s="18">
        <v>0.18549999999999994</v>
      </c>
      <c r="N83" s="18">
        <v>3.2149999999999999</v>
      </c>
      <c r="O83" s="18">
        <v>6.7401999999999997</v>
      </c>
      <c r="P83" s="18">
        <v>3.6499999999999996E-3</v>
      </c>
      <c r="Q83" s="18">
        <v>139.68</v>
      </c>
      <c r="R83" s="18">
        <v>0.81500000000000006</v>
      </c>
      <c r="S83" s="15"/>
      <c r="U83" s="16" t="s">
        <v>72</v>
      </c>
      <c r="V83" s="17">
        <v>10</v>
      </c>
      <c r="W83" s="49">
        <f t="shared" si="11"/>
        <v>458.3</v>
      </c>
      <c r="X83" s="49">
        <f t="shared" si="12"/>
        <v>0.66650000000000009</v>
      </c>
      <c r="Y83" s="49">
        <f t="shared" si="13"/>
        <v>0.18549999999999994</v>
      </c>
      <c r="Z83" s="49">
        <f t="shared" si="14"/>
        <v>3.2149999999999999</v>
      </c>
      <c r="AA83" s="49">
        <f t="shared" si="15"/>
        <v>6.7401999999999997</v>
      </c>
      <c r="AB83" s="49">
        <f t="shared" si="16"/>
        <v>3.6499999999999996E-3</v>
      </c>
      <c r="AC83" s="49">
        <f t="shared" si="17"/>
        <v>139.68</v>
      </c>
      <c r="AD83" s="49">
        <f t="shared" si="18"/>
        <v>0.81500000000000006</v>
      </c>
      <c r="AE83" s="86"/>
    </row>
    <row r="84" spans="1:31" s="25" customFormat="1" x14ac:dyDescent="0.2">
      <c r="A84" s="92" t="s">
        <v>69</v>
      </c>
      <c r="B84" s="92" t="s">
        <v>75</v>
      </c>
      <c r="C84" s="120">
        <v>147.54</v>
      </c>
      <c r="D84" s="15" t="s">
        <v>44</v>
      </c>
      <c r="E84" s="15" t="s">
        <v>66</v>
      </c>
      <c r="F84" s="5">
        <v>42217</v>
      </c>
      <c r="G84" s="15" t="s">
        <v>74</v>
      </c>
      <c r="H84" s="15" t="s">
        <v>130</v>
      </c>
      <c r="I84" s="16" t="s">
        <v>68</v>
      </c>
      <c r="J84" s="17">
        <v>7</v>
      </c>
      <c r="K84" s="18">
        <v>2.5</v>
      </c>
      <c r="L84" s="18">
        <v>2.4999999999999998E-2</v>
      </c>
      <c r="M84" s="18">
        <v>0.13999999999999999</v>
      </c>
      <c r="N84" s="18">
        <v>168.14285714285714</v>
      </c>
      <c r="O84" s="18">
        <v>3.1714285714285716E-2</v>
      </c>
      <c r="P84" s="18">
        <v>2.5000000000000001E-3</v>
      </c>
      <c r="Q84" s="18">
        <v>1.2414285714285715</v>
      </c>
      <c r="R84" s="18">
        <v>17.514285714285712</v>
      </c>
      <c r="S84" s="15"/>
      <c r="U84" s="16" t="s">
        <v>68</v>
      </c>
      <c r="V84" s="17">
        <v>7</v>
      </c>
      <c r="W84" s="49">
        <f t="shared" si="11"/>
        <v>2.5</v>
      </c>
      <c r="X84" s="49">
        <f t="shared" si="12"/>
        <v>2.4999999999999998E-2</v>
      </c>
      <c r="Y84" s="49">
        <f t="shared" si="13"/>
        <v>0.13999999999999999</v>
      </c>
      <c r="Z84" s="49">
        <f t="shared" si="14"/>
        <v>168.14285714285714</v>
      </c>
      <c r="AA84" s="49">
        <f t="shared" si="15"/>
        <v>3.1714285714285716E-2</v>
      </c>
      <c r="AB84" s="49">
        <f t="shared" si="16"/>
        <v>2.5000000000000001E-3</v>
      </c>
      <c r="AC84" s="49">
        <f t="shared" si="17"/>
        <v>1.2414285714285715</v>
      </c>
      <c r="AD84" s="49">
        <f t="shared" si="18"/>
        <v>17.514285714285712</v>
      </c>
      <c r="AE84" s="86"/>
    </row>
    <row r="85" spans="1:31" s="25" customFormat="1" x14ac:dyDescent="0.2">
      <c r="A85" s="92" t="s">
        <v>69</v>
      </c>
      <c r="B85" s="92" t="s">
        <v>75</v>
      </c>
      <c r="C85" s="120">
        <v>147.54</v>
      </c>
      <c r="D85" s="15" t="s">
        <v>44</v>
      </c>
      <c r="E85" s="15" t="s">
        <v>66</v>
      </c>
      <c r="F85" s="5">
        <v>42217</v>
      </c>
      <c r="G85" s="15" t="s">
        <v>74</v>
      </c>
      <c r="H85" s="15" t="s">
        <v>130</v>
      </c>
      <c r="I85" s="16" t="s">
        <v>64</v>
      </c>
      <c r="J85" s="17">
        <v>2</v>
      </c>
      <c r="K85" s="18">
        <v>4.5999999999999996</v>
      </c>
      <c r="L85" s="18">
        <v>2.5000000000000001E-2</v>
      </c>
      <c r="M85" s="18">
        <v>0.185</v>
      </c>
      <c r="N85" s="18">
        <v>76</v>
      </c>
      <c r="O85" s="18">
        <v>0.18</v>
      </c>
      <c r="P85" s="18">
        <v>2.5000000000000001E-3</v>
      </c>
      <c r="Q85" s="18">
        <v>1.6850000000000001</v>
      </c>
      <c r="R85" s="18">
        <v>11.5</v>
      </c>
      <c r="S85" s="15"/>
      <c r="U85" s="16" t="s">
        <v>64</v>
      </c>
      <c r="V85" s="17">
        <v>2</v>
      </c>
      <c r="W85" s="49">
        <f t="shared" si="11"/>
        <v>4.5999999999999996</v>
      </c>
      <c r="X85" s="49">
        <f t="shared" si="12"/>
        <v>2.5000000000000001E-2</v>
      </c>
      <c r="Y85" s="49">
        <f t="shared" si="13"/>
        <v>0.185</v>
      </c>
      <c r="Z85" s="49">
        <f t="shared" si="14"/>
        <v>76</v>
      </c>
      <c r="AA85" s="49">
        <f t="shared" si="15"/>
        <v>0.18</v>
      </c>
      <c r="AB85" s="49">
        <f t="shared" si="16"/>
        <v>2.5000000000000001E-3</v>
      </c>
      <c r="AC85" s="49">
        <f t="shared" si="17"/>
        <v>1.6850000000000001</v>
      </c>
      <c r="AD85" s="49">
        <f t="shared" si="18"/>
        <v>11.5</v>
      </c>
      <c r="AE85" s="86"/>
    </row>
    <row r="86" spans="1:31" s="25" customFormat="1" x14ac:dyDescent="0.2">
      <c r="A86" s="92" t="s">
        <v>69</v>
      </c>
      <c r="B86" s="15" t="s">
        <v>70</v>
      </c>
      <c r="C86" s="40">
        <v>162.87</v>
      </c>
      <c r="D86" s="15" t="s">
        <v>44</v>
      </c>
      <c r="E86" s="15" t="s">
        <v>66</v>
      </c>
      <c r="F86" s="5">
        <v>42217</v>
      </c>
      <c r="G86" s="15" t="s">
        <v>74</v>
      </c>
      <c r="H86" s="15" t="s">
        <v>130</v>
      </c>
      <c r="I86" s="16" t="s">
        <v>72</v>
      </c>
      <c r="J86" s="17">
        <v>8</v>
      </c>
      <c r="K86" s="18">
        <v>889.6875</v>
      </c>
      <c r="L86" s="18">
        <v>0.79999999999999993</v>
      </c>
      <c r="M86" s="18">
        <v>9.6875000000000003E-2</v>
      </c>
      <c r="N86" s="18">
        <v>2.7562500000000001</v>
      </c>
      <c r="O86" s="18">
        <v>3.6059999999999999</v>
      </c>
      <c r="P86" s="18">
        <v>2.5000000000000001E-3</v>
      </c>
      <c r="Q86" s="18">
        <v>125.375</v>
      </c>
      <c r="R86" s="18">
        <v>0.61374999999999991</v>
      </c>
      <c r="S86" s="15"/>
      <c r="U86" s="16" t="s">
        <v>72</v>
      </c>
      <c r="V86" s="17">
        <v>8</v>
      </c>
      <c r="W86" s="49">
        <f t="shared" si="11"/>
        <v>889.6875</v>
      </c>
      <c r="X86" s="49">
        <f t="shared" si="12"/>
        <v>0.79999999999999993</v>
      </c>
      <c r="Y86" s="49">
        <f t="shared" si="13"/>
        <v>9.6875000000000003E-2</v>
      </c>
      <c r="Z86" s="49">
        <f t="shared" si="14"/>
        <v>2.7562500000000001</v>
      </c>
      <c r="AA86" s="49">
        <f t="shared" si="15"/>
        <v>3.6059999999999999</v>
      </c>
      <c r="AB86" s="49">
        <f t="shared" si="16"/>
        <v>2.5000000000000001E-3</v>
      </c>
      <c r="AC86" s="49">
        <f t="shared" si="17"/>
        <v>125.375</v>
      </c>
      <c r="AD86" s="49">
        <f t="shared" si="18"/>
        <v>0.61374999999999991</v>
      </c>
      <c r="AE86" s="86"/>
    </row>
    <row r="87" spans="1:31" s="25" customFormat="1" x14ac:dyDescent="0.2">
      <c r="A87" s="92" t="s">
        <v>69</v>
      </c>
      <c r="B87" s="15" t="s">
        <v>70</v>
      </c>
      <c r="C87" s="40">
        <v>162.87</v>
      </c>
      <c r="D87" s="15" t="s">
        <v>44</v>
      </c>
      <c r="E87" s="15" t="s">
        <v>66</v>
      </c>
      <c r="F87" s="5">
        <v>42217</v>
      </c>
      <c r="G87" s="15" t="s">
        <v>74</v>
      </c>
      <c r="H87" s="15" t="s">
        <v>130</v>
      </c>
      <c r="I87" s="16" t="s">
        <v>76</v>
      </c>
      <c r="J87" s="17">
        <v>1</v>
      </c>
      <c r="K87" s="18">
        <v>900</v>
      </c>
      <c r="L87" s="18">
        <v>0.56000000000000005</v>
      </c>
      <c r="M87" s="18">
        <v>0.5</v>
      </c>
      <c r="N87" s="18">
        <v>10</v>
      </c>
      <c r="O87" s="18">
        <v>6</v>
      </c>
      <c r="P87" s="18">
        <v>2.5000000000000001E-3</v>
      </c>
      <c r="Q87" s="18">
        <v>120</v>
      </c>
      <c r="R87" s="18">
        <v>1.1000000000000001</v>
      </c>
      <c r="S87" s="15"/>
      <c r="U87" s="16" t="s">
        <v>76</v>
      </c>
      <c r="V87" s="17">
        <v>1</v>
      </c>
      <c r="W87" s="49">
        <f t="shared" si="11"/>
        <v>900</v>
      </c>
      <c r="X87" s="49">
        <f t="shared" si="12"/>
        <v>0.56000000000000005</v>
      </c>
      <c r="Y87" s="49">
        <f t="shared" si="13"/>
        <v>0.5</v>
      </c>
      <c r="Z87" s="49">
        <f t="shared" si="14"/>
        <v>10</v>
      </c>
      <c r="AA87" s="49">
        <f t="shared" si="15"/>
        <v>6</v>
      </c>
      <c r="AB87" s="49">
        <f t="shared" si="16"/>
        <v>2.5000000000000001E-3</v>
      </c>
      <c r="AC87" s="49">
        <f t="shared" si="17"/>
        <v>120</v>
      </c>
      <c r="AD87" s="49">
        <f t="shared" si="18"/>
        <v>1.1000000000000001</v>
      </c>
      <c r="AE87" s="86"/>
    </row>
    <row r="88" spans="1:31" s="25" customFormat="1" x14ac:dyDescent="0.2">
      <c r="A88" s="92" t="s">
        <v>69</v>
      </c>
      <c r="B88" s="92" t="s">
        <v>21</v>
      </c>
      <c r="C88" s="92">
        <v>196.05</v>
      </c>
      <c r="D88" s="92" t="s">
        <v>55</v>
      </c>
      <c r="E88" s="92" t="s">
        <v>78</v>
      </c>
      <c r="F88" s="5">
        <v>42217</v>
      </c>
      <c r="G88" s="15" t="s">
        <v>74</v>
      </c>
      <c r="H88" s="15" t="s">
        <v>130</v>
      </c>
      <c r="I88" s="16" t="s">
        <v>72</v>
      </c>
      <c r="J88" s="17">
        <v>9</v>
      </c>
      <c r="K88" s="18">
        <v>10.388888888888889</v>
      </c>
      <c r="L88" s="18">
        <v>8.9444444444444465E-2</v>
      </c>
      <c r="M88" s="18">
        <v>10.115555555555554</v>
      </c>
      <c r="N88" s="18">
        <v>1.0944444444444443</v>
      </c>
      <c r="O88" s="18">
        <v>1.1999999999999999E-2</v>
      </c>
      <c r="P88" s="18">
        <v>8.1666666666666676E-3</v>
      </c>
      <c r="Q88" s="18">
        <v>5.4555555555555557</v>
      </c>
      <c r="R88" s="18">
        <v>1.0666666666666667</v>
      </c>
      <c r="S88" s="15"/>
      <c r="U88" s="16" t="s">
        <v>72</v>
      </c>
      <c r="V88" s="17">
        <v>9</v>
      </c>
      <c r="W88" s="49">
        <f t="shared" si="11"/>
        <v>10.388888888888889</v>
      </c>
      <c r="X88" s="49">
        <f t="shared" si="12"/>
        <v>8.9444444444444465E-2</v>
      </c>
      <c r="Y88" s="49">
        <f t="shared" si="13"/>
        <v>10.115555555555554</v>
      </c>
      <c r="Z88" s="49">
        <f t="shared" si="14"/>
        <v>1.0944444444444443</v>
      </c>
      <c r="AA88" s="49">
        <f t="shared" si="15"/>
        <v>1.1999999999999999E-2</v>
      </c>
      <c r="AB88" s="49">
        <f t="shared" si="16"/>
        <v>8.1666666666666676E-3</v>
      </c>
      <c r="AC88" s="49">
        <f t="shared" si="17"/>
        <v>5.4555555555555557</v>
      </c>
      <c r="AD88" s="49">
        <f t="shared" si="18"/>
        <v>1.0666666666666667</v>
      </c>
      <c r="AE88" s="86"/>
    </row>
    <row r="89" spans="1:31" s="25" customFormat="1" x14ac:dyDescent="0.2">
      <c r="A89" s="92" t="s">
        <v>69</v>
      </c>
      <c r="B89" s="92" t="s">
        <v>21</v>
      </c>
      <c r="C89" s="92">
        <v>196.05</v>
      </c>
      <c r="D89" s="92" t="s">
        <v>55</v>
      </c>
      <c r="E89" s="92" t="s">
        <v>78</v>
      </c>
      <c r="F89" s="5">
        <v>42217</v>
      </c>
      <c r="G89" s="15" t="s">
        <v>74</v>
      </c>
      <c r="H89" s="15" t="s">
        <v>130</v>
      </c>
      <c r="I89" s="16" t="s">
        <v>68</v>
      </c>
      <c r="J89" s="17">
        <v>1</v>
      </c>
      <c r="K89" s="18">
        <v>2.5</v>
      </c>
      <c r="L89" s="18">
        <v>2.5000000000000001E-2</v>
      </c>
      <c r="M89" s="18">
        <v>5.0000000000000001E-3</v>
      </c>
      <c r="N89" s="18">
        <v>180</v>
      </c>
      <c r="O89" s="18">
        <v>1.2E-2</v>
      </c>
      <c r="P89" s="18">
        <v>2.5000000000000001E-3</v>
      </c>
      <c r="Q89" s="18">
        <v>0.05</v>
      </c>
      <c r="R89" s="18">
        <v>24</v>
      </c>
      <c r="S89" s="15"/>
      <c r="U89" s="16" t="s">
        <v>68</v>
      </c>
      <c r="V89" s="17">
        <v>1</v>
      </c>
      <c r="W89" s="49">
        <f t="shared" si="11"/>
        <v>2.5</v>
      </c>
      <c r="X89" s="49">
        <f t="shared" si="12"/>
        <v>2.5000000000000001E-2</v>
      </c>
      <c r="Y89" s="49">
        <f t="shared" si="13"/>
        <v>5.0000000000000001E-3</v>
      </c>
      <c r="Z89" s="49">
        <f t="shared" si="14"/>
        <v>180</v>
      </c>
      <c r="AA89" s="49">
        <f t="shared" si="15"/>
        <v>1.2E-2</v>
      </c>
      <c r="AB89" s="49">
        <f t="shared" si="16"/>
        <v>2.5000000000000001E-3</v>
      </c>
      <c r="AC89" s="49">
        <f t="shared" si="17"/>
        <v>0.05</v>
      </c>
      <c r="AD89" s="49">
        <f t="shared" si="18"/>
        <v>24</v>
      </c>
      <c r="AE89" s="86"/>
    </row>
    <row r="90" spans="1:31" s="25" customFormat="1" x14ac:dyDescent="0.2">
      <c r="A90" s="92" t="s">
        <v>69</v>
      </c>
      <c r="B90" s="92" t="s">
        <v>21</v>
      </c>
      <c r="C90" s="92">
        <v>196.05</v>
      </c>
      <c r="D90" s="92" t="s">
        <v>55</v>
      </c>
      <c r="E90" s="92" t="s">
        <v>78</v>
      </c>
      <c r="F90" s="5">
        <v>42217</v>
      </c>
      <c r="G90" s="15" t="s">
        <v>74</v>
      </c>
      <c r="H90" s="15" t="s">
        <v>130</v>
      </c>
      <c r="I90" s="16" t="s">
        <v>62</v>
      </c>
      <c r="J90" s="17">
        <v>10</v>
      </c>
      <c r="K90" s="18">
        <v>2.5</v>
      </c>
      <c r="L90" s="18">
        <v>2.4999999999999998E-2</v>
      </c>
      <c r="M90" s="18">
        <v>74.801999999999992</v>
      </c>
      <c r="N90" s="18">
        <v>17.419999999999998</v>
      </c>
      <c r="O90" s="18">
        <v>0.34720000000000001</v>
      </c>
      <c r="P90" s="18">
        <v>7.3650000000000007E-2</v>
      </c>
      <c r="Q90" s="18">
        <v>2.5900000000000003</v>
      </c>
      <c r="R90" s="18">
        <v>1.4029999999999998</v>
      </c>
      <c r="S90" s="15"/>
      <c r="U90" s="16" t="s">
        <v>62</v>
      </c>
      <c r="V90" s="17">
        <v>10</v>
      </c>
      <c r="W90" s="49">
        <f t="shared" si="11"/>
        <v>2.5</v>
      </c>
      <c r="X90" s="49">
        <f t="shared" si="12"/>
        <v>2.4999999999999998E-2</v>
      </c>
      <c r="Y90" s="49">
        <f t="shared" si="13"/>
        <v>74.801999999999992</v>
      </c>
      <c r="Z90" s="49">
        <f t="shared" si="14"/>
        <v>17.419999999999998</v>
      </c>
      <c r="AA90" s="49">
        <f t="shared" si="15"/>
        <v>0.34720000000000001</v>
      </c>
      <c r="AB90" s="49">
        <f t="shared" si="16"/>
        <v>7.3650000000000007E-2</v>
      </c>
      <c r="AC90" s="49">
        <f t="shared" si="17"/>
        <v>2.5900000000000003</v>
      </c>
      <c r="AD90" s="49">
        <f t="shared" si="18"/>
        <v>1.4029999999999998</v>
      </c>
      <c r="AE90" s="86"/>
    </row>
    <row r="91" spans="1:31" s="25" customFormat="1" x14ac:dyDescent="0.2">
      <c r="A91" s="92" t="s">
        <v>69</v>
      </c>
      <c r="B91" s="92" t="s">
        <v>23</v>
      </c>
      <c r="C91" s="92">
        <v>214.43</v>
      </c>
      <c r="D91" s="92" t="s">
        <v>55</v>
      </c>
      <c r="E91" s="92" t="s">
        <v>66</v>
      </c>
      <c r="F91" s="5">
        <v>42217</v>
      </c>
      <c r="G91" s="92" t="s">
        <v>74</v>
      </c>
      <c r="H91" s="15" t="s">
        <v>130</v>
      </c>
      <c r="I91" s="16" t="s">
        <v>81</v>
      </c>
      <c r="J91" s="17">
        <v>5</v>
      </c>
      <c r="K91" s="18">
        <v>3.54</v>
      </c>
      <c r="L91" s="18">
        <v>2.5000000000000001E-2</v>
      </c>
      <c r="M91" s="18">
        <v>171.8</v>
      </c>
      <c r="N91" s="18">
        <v>3.0599999999999996</v>
      </c>
      <c r="O91" s="18">
        <v>6.7600000000000007E-2</v>
      </c>
      <c r="P91" s="18">
        <v>2.5000000000000001E-3</v>
      </c>
      <c r="Q91" s="18">
        <v>1.4200000000000002</v>
      </c>
      <c r="R91" s="18">
        <v>1.72</v>
      </c>
      <c r="S91" s="15"/>
      <c r="U91" s="16" t="s">
        <v>81</v>
      </c>
      <c r="V91" s="17">
        <v>5</v>
      </c>
      <c r="W91" s="49">
        <f t="shared" si="11"/>
        <v>3.54</v>
      </c>
      <c r="X91" s="49">
        <f t="shared" si="12"/>
        <v>2.5000000000000001E-2</v>
      </c>
      <c r="Y91" s="49">
        <f t="shared" si="13"/>
        <v>171.8</v>
      </c>
      <c r="Z91" s="49">
        <f t="shared" si="14"/>
        <v>3.0599999999999996</v>
      </c>
      <c r="AA91" s="49">
        <f t="shared" si="15"/>
        <v>6.7600000000000007E-2</v>
      </c>
      <c r="AB91" s="49">
        <f t="shared" si="16"/>
        <v>2.5000000000000001E-3</v>
      </c>
      <c r="AC91" s="49">
        <f t="shared" si="17"/>
        <v>1.4200000000000002</v>
      </c>
      <c r="AD91" s="49">
        <f t="shared" si="18"/>
        <v>1.72</v>
      </c>
      <c r="AE91" s="86"/>
    </row>
    <row r="92" spans="1:31" s="25" customFormat="1" x14ac:dyDescent="0.2">
      <c r="A92" s="92" t="s">
        <v>69</v>
      </c>
      <c r="B92" s="92" t="s">
        <v>23</v>
      </c>
      <c r="C92" s="92">
        <v>214.43</v>
      </c>
      <c r="D92" s="92" t="s">
        <v>55</v>
      </c>
      <c r="E92" s="92" t="s">
        <v>66</v>
      </c>
      <c r="F92" s="5">
        <v>42217</v>
      </c>
      <c r="G92" s="92" t="s">
        <v>74</v>
      </c>
      <c r="H92" s="15" t="s">
        <v>130</v>
      </c>
      <c r="I92" s="16" t="s">
        <v>62</v>
      </c>
      <c r="J92" s="17">
        <v>10</v>
      </c>
      <c r="K92" s="18">
        <v>5.85</v>
      </c>
      <c r="L92" s="18">
        <v>2.4999999999999998E-2</v>
      </c>
      <c r="M92" s="18">
        <v>20.0045</v>
      </c>
      <c r="N92" s="18">
        <v>15.39</v>
      </c>
      <c r="O92" s="18">
        <v>0.2266</v>
      </c>
      <c r="P92" s="18">
        <v>2.0150000000000001E-2</v>
      </c>
      <c r="Q92" s="18">
        <v>5.27</v>
      </c>
      <c r="R92" s="18">
        <v>1.51</v>
      </c>
      <c r="S92" s="15"/>
      <c r="U92" s="16" t="s">
        <v>62</v>
      </c>
      <c r="V92" s="17">
        <v>10</v>
      </c>
      <c r="W92" s="49">
        <f t="shared" si="11"/>
        <v>5.85</v>
      </c>
      <c r="X92" s="49">
        <f t="shared" si="12"/>
        <v>2.4999999999999998E-2</v>
      </c>
      <c r="Y92" s="49">
        <f t="shared" si="13"/>
        <v>20.0045</v>
      </c>
      <c r="Z92" s="49">
        <f t="shared" si="14"/>
        <v>15.39</v>
      </c>
      <c r="AA92" s="49">
        <f t="shared" si="15"/>
        <v>0.2266</v>
      </c>
      <c r="AB92" s="49">
        <f t="shared" si="16"/>
        <v>2.0150000000000001E-2</v>
      </c>
      <c r="AC92" s="49">
        <f t="shared" si="17"/>
        <v>5.27</v>
      </c>
      <c r="AD92" s="49">
        <f t="shared" si="18"/>
        <v>1.51</v>
      </c>
      <c r="AE92" s="86"/>
    </row>
    <row r="93" spans="1:31" s="25" customFormat="1" x14ac:dyDescent="0.2">
      <c r="A93" s="92" t="s">
        <v>69</v>
      </c>
      <c r="B93" s="92" t="s">
        <v>75</v>
      </c>
      <c r="C93" s="120">
        <v>147.54</v>
      </c>
      <c r="D93" s="15" t="s">
        <v>44</v>
      </c>
      <c r="E93" s="15" t="s">
        <v>71</v>
      </c>
      <c r="F93" s="5">
        <v>42430</v>
      </c>
      <c r="G93" s="15" t="s">
        <v>67</v>
      </c>
      <c r="H93" s="15" t="s">
        <v>130</v>
      </c>
      <c r="I93" s="16" t="s">
        <v>72</v>
      </c>
      <c r="J93" s="17">
        <v>11</v>
      </c>
      <c r="K93" s="18">
        <v>2.5</v>
      </c>
      <c r="L93" s="18">
        <v>5.5363636363636372E-2</v>
      </c>
      <c r="M93" s="18">
        <v>4.9999999999999992E-3</v>
      </c>
      <c r="N93" s="18">
        <v>0.25</v>
      </c>
      <c r="O93" s="18">
        <v>1.1999999999999999E-2</v>
      </c>
      <c r="P93" s="18"/>
      <c r="Q93" s="18">
        <v>0.75000000000000011</v>
      </c>
      <c r="R93" s="18">
        <v>4.9999999999999996E-2</v>
      </c>
      <c r="S93" s="15"/>
      <c r="U93" s="16" t="s">
        <v>72</v>
      </c>
      <c r="V93" s="17">
        <v>11</v>
      </c>
      <c r="W93" s="49">
        <f t="shared" si="11"/>
        <v>2.5</v>
      </c>
      <c r="X93" s="49">
        <f t="shared" si="12"/>
        <v>5.5363636363636372E-2</v>
      </c>
      <c r="Y93" s="49">
        <f t="shared" si="13"/>
        <v>4.9999999999999992E-3</v>
      </c>
      <c r="Z93" s="49">
        <f t="shared" si="14"/>
        <v>0.25</v>
      </c>
      <c r="AA93" s="49">
        <f t="shared" si="15"/>
        <v>1.1999999999999999E-2</v>
      </c>
      <c r="AB93" s="49"/>
      <c r="AC93" s="49">
        <f t="shared" si="17"/>
        <v>0.75000000000000011</v>
      </c>
      <c r="AD93" s="49">
        <f t="shared" si="18"/>
        <v>4.9999999999999996E-2</v>
      </c>
      <c r="AE93" s="86"/>
    </row>
    <row r="94" spans="1:31" s="25" customFormat="1" x14ac:dyDescent="0.2">
      <c r="A94" s="92" t="s">
        <v>69</v>
      </c>
      <c r="B94" s="92" t="s">
        <v>75</v>
      </c>
      <c r="C94" s="120">
        <v>147.54</v>
      </c>
      <c r="D94" s="15" t="s">
        <v>44</v>
      </c>
      <c r="E94" s="15" t="s">
        <v>71</v>
      </c>
      <c r="F94" s="5">
        <v>42430</v>
      </c>
      <c r="G94" s="15" t="s">
        <v>67</v>
      </c>
      <c r="H94" s="15" t="s">
        <v>130</v>
      </c>
      <c r="I94" s="16" t="s">
        <v>68</v>
      </c>
      <c r="J94" s="17">
        <v>10</v>
      </c>
      <c r="K94" s="18">
        <v>2.5</v>
      </c>
      <c r="L94" s="18">
        <v>2.4999999999999998E-2</v>
      </c>
      <c r="M94" s="18">
        <v>4.9999999999999992E-3</v>
      </c>
      <c r="N94" s="18">
        <v>0.48499999999999999</v>
      </c>
      <c r="O94" s="18">
        <v>1.1999999999999999E-2</v>
      </c>
      <c r="P94" s="18">
        <v>2.9700000000000004E-2</v>
      </c>
      <c r="Q94" s="18">
        <v>0.60899999999999999</v>
      </c>
      <c r="R94" s="18">
        <v>4.9999999999999996E-2</v>
      </c>
      <c r="S94" s="15"/>
      <c r="U94" s="16" t="s">
        <v>68</v>
      </c>
      <c r="V94" s="17">
        <v>10</v>
      </c>
      <c r="W94" s="49">
        <f t="shared" si="11"/>
        <v>2.5</v>
      </c>
      <c r="X94" s="49">
        <f t="shared" si="12"/>
        <v>2.4999999999999998E-2</v>
      </c>
      <c r="Y94" s="49">
        <f t="shared" si="13"/>
        <v>4.9999999999999992E-3</v>
      </c>
      <c r="Z94" s="49">
        <f t="shared" si="14"/>
        <v>0.48499999999999999</v>
      </c>
      <c r="AA94" s="49">
        <f t="shared" si="15"/>
        <v>1.1999999999999999E-2</v>
      </c>
      <c r="AB94" s="49">
        <f t="shared" si="16"/>
        <v>2.9700000000000004E-2</v>
      </c>
      <c r="AC94" s="49">
        <f t="shared" si="17"/>
        <v>0.60899999999999999</v>
      </c>
      <c r="AD94" s="49">
        <f t="shared" si="18"/>
        <v>4.9999999999999996E-2</v>
      </c>
      <c r="AE94" s="86"/>
    </row>
    <row r="95" spans="1:31" s="25" customFormat="1" x14ac:dyDescent="0.2">
      <c r="A95" s="92" t="s">
        <v>69</v>
      </c>
      <c r="B95" s="92" t="s">
        <v>75</v>
      </c>
      <c r="C95" s="120">
        <v>147.54</v>
      </c>
      <c r="D95" s="15" t="s">
        <v>44</v>
      </c>
      <c r="E95" s="15" t="s">
        <v>71</v>
      </c>
      <c r="F95" s="5">
        <v>42430</v>
      </c>
      <c r="G95" s="15" t="s">
        <v>67</v>
      </c>
      <c r="H95" s="15" t="s">
        <v>130</v>
      </c>
      <c r="I95" s="16" t="s">
        <v>62</v>
      </c>
      <c r="J95" s="17">
        <v>10</v>
      </c>
      <c r="K95" s="18">
        <v>4.1500000000000004</v>
      </c>
      <c r="L95" s="18">
        <v>3.1700000000000006E-2</v>
      </c>
      <c r="M95" s="18">
        <v>4.9999999999999992E-3</v>
      </c>
      <c r="N95" s="18">
        <v>0.25</v>
      </c>
      <c r="O95" s="18">
        <v>1.1999999999999999E-2</v>
      </c>
      <c r="P95" s="18"/>
      <c r="Q95" s="18">
        <v>0.24399999999999999</v>
      </c>
      <c r="R95" s="18">
        <v>4.9999999999999996E-2</v>
      </c>
      <c r="S95" s="15"/>
      <c r="U95" s="16" t="s">
        <v>62</v>
      </c>
      <c r="V95" s="17">
        <v>10</v>
      </c>
      <c r="W95" s="49">
        <f t="shared" si="11"/>
        <v>4.1500000000000004</v>
      </c>
      <c r="X95" s="49">
        <f t="shared" si="12"/>
        <v>3.1700000000000006E-2</v>
      </c>
      <c r="Y95" s="49">
        <f t="shared" si="13"/>
        <v>4.9999999999999992E-3</v>
      </c>
      <c r="Z95" s="49">
        <f t="shared" si="14"/>
        <v>0.25</v>
      </c>
      <c r="AA95" s="49">
        <f t="shared" si="15"/>
        <v>1.1999999999999999E-2</v>
      </c>
      <c r="AB95" s="49"/>
      <c r="AC95" s="49">
        <f t="shared" si="17"/>
        <v>0.24399999999999999</v>
      </c>
      <c r="AD95" s="49">
        <f t="shared" si="18"/>
        <v>4.9999999999999996E-2</v>
      </c>
      <c r="AE95" s="86"/>
    </row>
    <row r="96" spans="1:31" s="25" customFormat="1" x14ac:dyDescent="0.2">
      <c r="A96" s="92" t="s">
        <v>69</v>
      </c>
      <c r="B96" s="92" t="s">
        <v>75</v>
      </c>
      <c r="C96" s="120">
        <v>147.54</v>
      </c>
      <c r="D96" s="15" t="s">
        <v>44</v>
      </c>
      <c r="E96" s="15" t="s">
        <v>71</v>
      </c>
      <c r="F96" s="5">
        <v>42430</v>
      </c>
      <c r="G96" s="15" t="s">
        <v>67</v>
      </c>
      <c r="H96" s="15" t="s">
        <v>130</v>
      </c>
      <c r="I96" s="16" t="s">
        <v>64</v>
      </c>
      <c r="J96" s="17">
        <v>2</v>
      </c>
      <c r="K96" s="18">
        <v>2.5</v>
      </c>
      <c r="L96" s="18">
        <v>2.5000000000000001E-2</v>
      </c>
      <c r="M96" s="18">
        <v>5.0000000000000001E-3</v>
      </c>
      <c r="N96" s="18">
        <v>1.075</v>
      </c>
      <c r="O96" s="18">
        <v>1.2E-2</v>
      </c>
      <c r="P96" s="18">
        <v>9.1000000000000004E-3</v>
      </c>
      <c r="Q96" s="18">
        <v>0.48000000000000004</v>
      </c>
      <c r="R96" s="18">
        <v>0.05</v>
      </c>
      <c r="S96" s="15"/>
      <c r="U96" s="16" t="s">
        <v>64</v>
      </c>
      <c r="V96" s="17">
        <v>2</v>
      </c>
      <c r="W96" s="49">
        <f t="shared" si="11"/>
        <v>2.5</v>
      </c>
      <c r="X96" s="49">
        <f t="shared" si="12"/>
        <v>2.5000000000000001E-2</v>
      </c>
      <c r="Y96" s="49">
        <f t="shared" si="13"/>
        <v>5.0000000000000001E-3</v>
      </c>
      <c r="Z96" s="49">
        <f t="shared" si="14"/>
        <v>1.075</v>
      </c>
      <c r="AA96" s="49">
        <f t="shared" si="15"/>
        <v>1.2E-2</v>
      </c>
      <c r="AB96" s="49">
        <f t="shared" si="16"/>
        <v>9.1000000000000004E-3</v>
      </c>
      <c r="AC96" s="49">
        <f t="shared" si="17"/>
        <v>0.48000000000000004</v>
      </c>
      <c r="AD96" s="49">
        <f t="shared" si="18"/>
        <v>0.05</v>
      </c>
      <c r="AE96" s="86"/>
    </row>
    <row r="97" spans="1:31" s="25" customFormat="1" x14ac:dyDescent="0.2">
      <c r="A97" s="92" t="s">
        <v>69</v>
      </c>
      <c r="B97" s="92" t="s">
        <v>75</v>
      </c>
      <c r="C97" s="120">
        <v>147.54</v>
      </c>
      <c r="D97" s="15" t="s">
        <v>44</v>
      </c>
      <c r="E97" s="15" t="s">
        <v>71</v>
      </c>
      <c r="F97" s="5">
        <v>42430</v>
      </c>
      <c r="G97" s="15" t="s">
        <v>67</v>
      </c>
      <c r="H97" s="15" t="s">
        <v>130</v>
      </c>
      <c r="I97" s="16" t="s">
        <v>73</v>
      </c>
      <c r="J97" s="17">
        <v>10</v>
      </c>
      <c r="K97" s="18">
        <v>4.45</v>
      </c>
      <c r="L97" s="18">
        <v>5.4500000000000014E-2</v>
      </c>
      <c r="M97" s="18">
        <v>4.9999999999999992E-3</v>
      </c>
      <c r="N97" s="18">
        <v>0.42499999999999999</v>
      </c>
      <c r="O97" s="18">
        <v>1.1999999999999999E-2</v>
      </c>
      <c r="P97" s="18"/>
      <c r="Q97" s="18">
        <v>4.95</v>
      </c>
      <c r="R97" s="18">
        <v>0.67199999999999993</v>
      </c>
      <c r="S97" s="15"/>
      <c r="U97" s="16" t="s">
        <v>73</v>
      </c>
      <c r="V97" s="17">
        <v>10</v>
      </c>
      <c r="W97" s="49">
        <f t="shared" si="11"/>
        <v>4.45</v>
      </c>
      <c r="X97" s="49">
        <f t="shared" si="12"/>
        <v>5.4500000000000014E-2</v>
      </c>
      <c r="Y97" s="49">
        <f t="shared" si="13"/>
        <v>4.9999999999999992E-3</v>
      </c>
      <c r="Z97" s="49">
        <f t="shared" si="14"/>
        <v>0.42499999999999999</v>
      </c>
      <c r="AA97" s="49">
        <f t="shared" si="15"/>
        <v>1.1999999999999999E-2</v>
      </c>
      <c r="AB97" s="49"/>
      <c r="AC97" s="49">
        <f t="shared" si="17"/>
        <v>4.95</v>
      </c>
      <c r="AD97" s="49">
        <f t="shared" si="18"/>
        <v>0.67199999999999993</v>
      </c>
      <c r="AE97" s="86"/>
    </row>
    <row r="98" spans="1:31" s="25" customFormat="1" x14ac:dyDescent="0.2">
      <c r="A98" s="92" t="s">
        <v>69</v>
      </c>
      <c r="B98" s="92" t="s">
        <v>75</v>
      </c>
      <c r="C98" s="120">
        <v>147.54</v>
      </c>
      <c r="D98" s="15" t="s">
        <v>44</v>
      </c>
      <c r="E98" s="15" t="s">
        <v>71</v>
      </c>
      <c r="F98" s="5">
        <v>42430</v>
      </c>
      <c r="G98" s="15" t="s">
        <v>67</v>
      </c>
      <c r="H98" s="15" t="s">
        <v>130</v>
      </c>
      <c r="I98" s="16" t="s">
        <v>76</v>
      </c>
      <c r="J98" s="17">
        <v>1</v>
      </c>
      <c r="K98" s="18">
        <v>2.5</v>
      </c>
      <c r="L98" s="18">
        <v>2.5000000000000001E-2</v>
      </c>
      <c r="M98" s="18">
        <v>5.0000000000000001E-3</v>
      </c>
      <c r="N98" s="18">
        <v>0.25</v>
      </c>
      <c r="O98" s="18">
        <v>1.2E-2</v>
      </c>
      <c r="P98" s="18" t="e">
        <v>#DIV/0!</v>
      </c>
      <c r="Q98" s="18">
        <v>1.5</v>
      </c>
      <c r="R98" s="18">
        <v>0.05</v>
      </c>
      <c r="S98" s="15"/>
      <c r="U98" s="16" t="s">
        <v>76</v>
      </c>
      <c r="V98" s="17">
        <v>1</v>
      </c>
      <c r="W98" s="49">
        <f t="shared" si="11"/>
        <v>2.5</v>
      </c>
      <c r="X98" s="49">
        <f t="shared" si="12"/>
        <v>2.5000000000000001E-2</v>
      </c>
      <c r="Y98" s="49">
        <f t="shared" si="13"/>
        <v>5.0000000000000001E-3</v>
      </c>
      <c r="Z98" s="49">
        <f t="shared" si="14"/>
        <v>0.25</v>
      </c>
      <c r="AA98" s="49">
        <f t="shared" si="15"/>
        <v>1.2E-2</v>
      </c>
      <c r="AB98" s="49"/>
      <c r="AC98" s="49">
        <f t="shared" si="17"/>
        <v>1.5</v>
      </c>
      <c r="AD98" s="49">
        <f t="shared" si="18"/>
        <v>0.05</v>
      </c>
      <c r="AE98" s="86"/>
    </row>
    <row r="99" spans="1:31" s="25" customFormat="1" x14ac:dyDescent="0.2">
      <c r="A99" s="92" t="s">
        <v>69</v>
      </c>
      <c r="B99" s="15" t="s">
        <v>70</v>
      </c>
      <c r="C99" s="40">
        <v>162.87</v>
      </c>
      <c r="D99" s="15" t="s">
        <v>44</v>
      </c>
      <c r="E99" s="15" t="s">
        <v>71</v>
      </c>
      <c r="F99" s="5">
        <v>42430</v>
      </c>
      <c r="G99" s="92" t="s">
        <v>67</v>
      </c>
      <c r="H99" s="15" t="s">
        <v>130</v>
      </c>
      <c r="I99" s="16" t="s">
        <v>72</v>
      </c>
      <c r="J99" s="17">
        <v>9</v>
      </c>
      <c r="K99" s="18">
        <v>2.5</v>
      </c>
      <c r="L99" s="18">
        <v>3.2111111111111111E-2</v>
      </c>
      <c r="M99" s="18">
        <v>5.0000000000000001E-3</v>
      </c>
      <c r="N99" s="18">
        <v>0.25</v>
      </c>
      <c r="O99" s="18">
        <v>1.1999999999999999E-2</v>
      </c>
      <c r="P99" s="18"/>
      <c r="Q99" s="18">
        <v>1.0533333333333332</v>
      </c>
      <c r="R99" s="18">
        <v>4.9999999999999996E-2</v>
      </c>
      <c r="U99" s="16" t="s">
        <v>72</v>
      </c>
      <c r="V99" s="17">
        <v>9</v>
      </c>
      <c r="W99" s="49">
        <f t="shared" si="11"/>
        <v>2.5</v>
      </c>
      <c r="X99" s="49">
        <f t="shared" si="12"/>
        <v>3.2111111111111111E-2</v>
      </c>
      <c r="Y99" s="49">
        <f t="shared" si="13"/>
        <v>5.0000000000000001E-3</v>
      </c>
      <c r="Z99" s="49">
        <f t="shared" si="14"/>
        <v>0.25</v>
      </c>
      <c r="AA99" s="49">
        <f t="shared" si="15"/>
        <v>1.1999999999999999E-2</v>
      </c>
      <c r="AB99" s="49"/>
      <c r="AC99" s="49">
        <f t="shared" si="17"/>
        <v>1.0533333333333332</v>
      </c>
      <c r="AD99" s="49">
        <f t="shared" si="18"/>
        <v>4.9999999999999996E-2</v>
      </c>
      <c r="AE99" s="86"/>
    </row>
    <row r="100" spans="1:31" s="25" customFormat="1" x14ac:dyDescent="0.2">
      <c r="A100" s="92" t="s">
        <v>69</v>
      </c>
      <c r="B100" s="15" t="s">
        <v>70</v>
      </c>
      <c r="C100" s="40">
        <v>162.87</v>
      </c>
      <c r="D100" s="15" t="s">
        <v>44</v>
      </c>
      <c r="E100" s="15" t="s">
        <v>71</v>
      </c>
      <c r="F100" s="5">
        <v>42430</v>
      </c>
      <c r="G100" s="92" t="s">
        <v>67</v>
      </c>
      <c r="H100" s="15" t="s">
        <v>130</v>
      </c>
      <c r="I100" s="16" t="s">
        <v>68</v>
      </c>
      <c r="J100" s="17">
        <v>2</v>
      </c>
      <c r="K100" s="18">
        <v>2.5</v>
      </c>
      <c r="L100" s="18">
        <v>7.7499999999999999E-2</v>
      </c>
      <c r="M100" s="18">
        <v>5.0000000000000001E-3</v>
      </c>
      <c r="N100" s="18">
        <v>0.25</v>
      </c>
      <c r="O100" s="18">
        <v>1.2E-2</v>
      </c>
      <c r="P100" s="18">
        <v>5.2499999999999998E-2</v>
      </c>
      <c r="Q100" s="18">
        <v>0.67500000000000004</v>
      </c>
      <c r="R100" s="18">
        <v>0.05</v>
      </c>
      <c r="U100" s="16" t="s">
        <v>68</v>
      </c>
      <c r="V100" s="17">
        <v>2</v>
      </c>
      <c r="W100" s="49">
        <f t="shared" si="11"/>
        <v>2.5</v>
      </c>
      <c r="X100" s="49">
        <f t="shared" si="12"/>
        <v>7.7499999999999999E-2</v>
      </c>
      <c r="Y100" s="49">
        <f t="shared" si="13"/>
        <v>5.0000000000000001E-3</v>
      </c>
      <c r="Z100" s="49">
        <f t="shared" si="14"/>
        <v>0.25</v>
      </c>
      <c r="AA100" s="49">
        <f t="shared" si="15"/>
        <v>1.2E-2</v>
      </c>
      <c r="AB100" s="49">
        <f t="shared" si="16"/>
        <v>5.2499999999999998E-2</v>
      </c>
      <c r="AC100" s="49">
        <f t="shared" si="17"/>
        <v>0.67500000000000004</v>
      </c>
      <c r="AD100" s="49">
        <f t="shared" si="18"/>
        <v>0.05</v>
      </c>
      <c r="AE100" s="86"/>
    </row>
    <row r="101" spans="1:31" s="25" customFormat="1" x14ac:dyDescent="0.2">
      <c r="A101" s="92" t="s">
        <v>69</v>
      </c>
      <c r="B101" s="15" t="s">
        <v>70</v>
      </c>
      <c r="C101" s="40">
        <v>162.87</v>
      </c>
      <c r="D101" s="15" t="s">
        <v>44</v>
      </c>
      <c r="E101" s="15" t="s">
        <v>71</v>
      </c>
      <c r="F101" s="5">
        <v>42430</v>
      </c>
      <c r="G101" s="92" t="s">
        <v>67</v>
      </c>
      <c r="H101" s="15" t="s">
        <v>130</v>
      </c>
      <c r="I101" s="16" t="s">
        <v>62</v>
      </c>
      <c r="J101" s="17">
        <v>10</v>
      </c>
      <c r="K101" s="18">
        <v>2.5</v>
      </c>
      <c r="L101" s="18">
        <v>2.4999999999999998E-2</v>
      </c>
      <c r="M101" s="18">
        <v>4.9999999999999992E-3</v>
      </c>
      <c r="N101" s="18">
        <v>0.25</v>
      </c>
      <c r="O101" s="18">
        <v>1.1999999999999999E-2</v>
      </c>
      <c r="P101" s="18"/>
      <c r="Q101" s="18">
        <v>0.5089999999999999</v>
      </c>
      <c r="R101" s="18">
        <v>4.9999999999999996E-2</v>
      </c>
      <c r="U101" s="16" t="s">
        <v>62</v>
      </c>
      <c r="V101" s="17">
        <v>10</v>
      </c>
      <c r="W101" s="49">
        <f t="shared" si="11"/>
        <v>2.5</v>
      </c>
      <c r="X101" s="49">
        <f t="shared" si="12"/>
        <v>2.4999999999999998E-2</v>
      </c>
      <c r="Y101" s="49">
        <f t="shared" si="13"/>
        <v>4.9999999999999992E-3</v>
      </c>
      <c r="Z101" s="49">
        <f t="shared" si="14"/>
        <v>0.25</v>
      </c>
      <c r="AA101" s="49">
        <f t="shared" si="15"/>
        <v>1.1999999999999999E-2</v>
      </c>
      <c r="AB101" s="49"/>
      <c r="AC101" s="49">
        <f t="shared" si="17"/>
        <v>0.5089999999999999</v>
      </c>
      <c r="AD101" s="49">
        <f t="shared" si="18"/>
        <v>4.9999999999999996E-2</v>
      </c>
      <c r="AE101" s="86"/>
    </row>
    <row r="102" spans="1:31" s="25" customFormat="1" x14ac:dyDescent="0.2">
      <c r="A102" s="92" t="s">
        <v>69</v>
      </c>
      <c r="B102" s="15" t="s">
        <v>70</v>
      </c>
      <c r="C102" s="40">
        <v>162.87</v>
      </c>
      <c r="D102" s="15" t="s">
        <v>44</v>
      </c>
      <c r="E102" s="15" t="s">
        <v>71</v>
      </c>
      <c r="F102" s="5">
        <v>42430</v>
      </c>
      <c r="G102" s="92" t="s">
        <v>67</v>
      </c>
      <c r="H102" s="15" t="s">
        <v>130</v>
      </c>
      <c r="I102" s="16" t="s">
        <v>64</v>
      </c>
      <c r="J102" s="17">
        <v>5</v>
      </c>
      <c r="K102" s="18">
        <v>2.5</v>
      </c>
      <c r="L102" s="18">
        <v>0.25600000000000001</v>
      </c>
      <c r="M102" s="18">
        <v>5.0000000000000001E-3</v>
      </c>
      <c r="N102" s="18">
        <v>0.25</v>
      </c>
      <c r="O102" s="18">
        <v>1.2E-2</v>
      </c>
      <c r="P102" s="18">
        <v>1.2160000000000001E-2</v>
      </c>
      <c r="Q102" s="18">
        <v>0.05</v>
      </c>
      <c r="R102" s="18">
        <v>0.05</v>
      </c>
      <c r="U102" s="16" t="s">
        <v>64</v>
      </c>
      <c r="V102" s="17">
        <v>5</v>
      </c>
      <c r="W102" s="49">
        <f t="shared" ref="W102:W128" si="19">K102</f>
        <v>2.5</v>
      </c>
      <c r="X102" s="49">
        <f t="shared" ref="X102:X128" si="20">L102</f>
        <v>0.25600000000000001</v>
      </c>
      <c r="Y102" s="49">
        <f t="shared" ref="Y102:Y128" si="21">M102</f>
        <v>5.0000000000000001E-3</v>
      </c>
      <c r="Z102" s="49">
        <f t="shared" ref="Z102:Z128" si="22">N102</f>
        <v>0.25</v>
      </c>
      <c r="AA102" s="49">
        <f t="shared" ref="AA102:AA128" si="23">O102</f>
        <v>1.2E-2</v>
      </c>
      <c r="AB102" s="49">
        <f t="shared" ref="AB102:AB128" si="24">P102</f>
        <v>1.2160000000000001E-2</v>
      </c>
      <c r="AC102" s="49">
        <f t="shared" ref="AC102:AC128" si="25">Q102</f>
        <v>0.05</v>
      </c>
      <c r="AD102" s="49">
        <f t="shared" ref="AD102:AD128" si="26">R102</f>
        <v>0.05</v>
      </c>
      <c r="AE102" s="86"/>
    </row>
    <row r="103" spans="1:31" s="25" customFormat="1" x14ac:dyDescent="0.2">
      <c r="A103" s="92" t="s">
        <v>69</v>
      </c>
      <c r="B103" s="15" t="s">
        <v>70</v>
      </c>
      <c r="C103" s="40">
        <v>162.87</v>
      </c>
      <c r="D103" s="15" t="s">
        <v>44</v>
      </c>
      <c r="E103" s="15" t="s">
        <v>71</v>
      </c>
      <c r="F103" s="5">
        <v>42430</v>
      </c>
      <c r="G103" s="92" t="s">
        <v>67</v>
      </c>
      <c r="H103" s="15" t="s">
        <v>130</v>
      </c>
      <c r="I103" s="16" t="s">
        <v>73</v>
      </c>
      <c r="J103" s="17">
        <v>10</v>
      </c>
      <c r="K103" s="18">
        <v>4.3499999999999996</v>
      </c>
      <c r="L103" s="18">
        <v>3.4500000000000003E-2</v>
      </c>
      <c r="M103" s="18">
        <v>4.9999999999999992E-3</v>
      </c>
      <c r="N103" s="18">
        <v>0.25</v>
      </c>
      <c r="O103" s="18">
        <v>2.9800000000000004E-2</v>
      </c>
      <c r="P103" s="18"/>
      <c r="Q103" s="18">
        <v>5.3199999999999994</v>
      </c>
      <c r="R103" s="18">
        <v>0.75799999999999979</v>
      </c>
      <c r="U103" s="16" t="s">
        <v>73</v>
      </c>
      <c r="V103" s="17">
        <v>10</v>
      </c>
      <c r="W103" s="49">
        <f t="shared" si="19"/>
        <v>4.3499999999999996</v>
      </c>
      <c r="X103" s="49">
        <f t="shared" si="20"/>
        <v>3.4500000000000003E-2</v>
      </c>
      <c r="Y103" s="49">
        <f t="shared" si="21"/>
        <v>4.9999999999999992E-3</v>
      </c>
      <c r="Z103" s="49">
        <f t="shared" si="22"/>
        <v>0.25</v>
      </c>
      <c r="AA103" s="49">
        <f t="shared" si="23"/>
        <v>2.9800000000000004E-2</v>
      </c>
      <c r="AB103" s="49"/>
      <c r="AC103" s="49">
        <f t="shared" si="25"/>
        <v>5.3199999999999994</v>
      </c>
      <c r="AD103" s="49">
        <f t="shared" si="26"/>
        <v>0.75799999999999979</v>
      </c>
      <c r="AE103" s="86"/>
    </row>
    <row r="104" spans="1:31" s="25" customFormat="1" x14ac:dyDescent="0.2">
      <c r="A104" s="92" t="s">
        <v>69</v>
      </c>
      <c r="B104" s="92" t="s">
        <v>21</v>
      </c>
      <c r="C104" s="92">
        <v>196.05</v>
      </c>
      <c r="D104" s="92" t="s">
        <v>55</v>
      </c>
      <c r="E104" s="15" t="s">
        <v>71</v>
      </c>
      <c r="F104" s="5">
        <v>42430</v>
      </c>
      <c r="G104" s="15" t="s">
        <v>67</v>
      </c>
      <c r="H104" s="15" t="s">
        <v>130</v>
      </c>
      <c r="I104" s="16" t="s">
        <v>72</v>
      </c>
      <c r="J104" s="17">
        <v>10</v>
      </c>
      <c r="K104" s="18">
        <v>5.35</v>
      </c>
      <c r="L104" s="18">
        <v>6.4799999999999996E-2</v>
      </c>
      <c r="M104" s="18">
        <v>4.9999999999999992E-3</v>
      </c>
      <c r="N104" s="18">
        <v>0.25</v>
      </c>
      <c r="O104" s="18">
        <v>1.1999999999999999E-2</v>
      </c>
      <c r="P104" s="18"/>
      <c r="Q104" s="18">
        <v>0.74899999999999989</v>
      </c>
      <c r="R104" s="18">
        <v>4.9999999999999996E-2</v>
      </c>
      <c r="S104" s="15"/>
      <c r="U104" s="16" t="s">
        <v>72</v>
      </c>
      <c r="V104" s="17">
        <v>10</v>
      </c>
      <c r="W104" s="49">
        <f t="shared" si="19"/>
        <v>5.35</v>
      </c>
      <c r="X104" s="49">
        <f t="shared" si="20"/>
        <v>6.4799999999999996E-2</v>
      </c>
      <c r="Y104" s="49">
        <f t="shared" si="21"/>
        <v>4.9999999999999992E-3</v>
      </c>
      <c r="Z104" s="49">
        <f t="shared" si="22"/>
        <v>0.25</v>
      </c>
      <c r="AA104" s="49">
        <f t="shared" si="23"/>
        <v>1.1999999999999999E-2</v>
      </c>
      <c r="AB104" s="49"/>
      <c r="AC104" s="49">
        <f t="shared" si="25"/>
        <v>0.74899999999999989</v>
      </c>
      <c r="AD104" s="49">
        <f t="shared" si="26"/>
        <v>4.9999999999999996E-2</v>
      </c>
      <c r="AE104" s="86"/>
    </row>
    <row r="105" spans="1:31" s="25" customFormat="1" x14ac:dyDescent="0.2">
      <c r="A105" s="92" t="s">
        <v>69</v>
      </c>
      <c r="B105" s="92" t="s">
        <v>21</v>
      </c>
      <c r="C105" s="92">
        <v>196.05</v>
      </c>
      <c r="D105" s="92" t="s">
        <v>55</v>
      </c>
      <c r="E105" s="15" t="s">
        <v>71</v>
      </c>
      <c r="F105" s="5">
        <v>42430</v>
      </c>
      <c r="G105" s="15" t="s">
        <v>67</v>
      </c>
      <c r="H105" s="15" t="s">
        <v>130</v>
      </c>
      <c r="I105" s="16" t="s">
        <v>68</v>
      </c>
      <c r="J105" s="17">
        <v>1</v>
      </c>
      <c r="K105" s="18">
        <v>2.5</v>
      </c>
      <c r="L105" s="18">
        <v>2.5000000000000001E-2</v>
      </c>
      <c r="M105" s="18">
        <v>5.0000000000000001E-3</v>
      </c>
      <c r="N105" s="18">
        <v>0.25</v>
      </c>
      <c r="O105" s="18">
        <v>1.2E-2</v>
      </c>
      <c r="P105" s="18">
        <v>5.2999999999999999E-2</v>
      </c>
      <c r="Q105" s="18">
        <v>0.61</v>
      </c>
      <c r="R105" s="18">
        <v>0.05</v>
      </c>
      <c r="S105" s="15"/>
      <c r="U105" s="16" t="s">
        <v>68</v>
      </c>
      <c r="V105" s="17">
        <v>1</v>
      </c>
      <c r="W105" s="49">
        <f t="shared" si="19"/>
        <v>2.5</v>
      </c>
      <c r="X105" s="49">
        <f t="shared" si="20"/>
        <v>2.5000000000000001E-2</v>
      </c>
      <c r="Y105" s="49">
        <f t="shared" si="21"/>
        <v>5.0000000000000001E-3</v>
      </c>
      <c r="Z105" s="49">
        <f t="shared" si="22"/>
        <v>0.25</v>
      </c>
      <c r="AA105" s="49">
        <f t="shared" si="23"/>
        <v>1.2E-2</v>
      </c>
      <c r="AB105" s="49">
        <f t="shared" si="24"/>
        <v>5.2999999999999999E-2</v>
      </c>
      <c r="AC105" s="49">
        <f t="shared" si="25"/>
        <v>0.61</v>
      </c>
      <c r="AD105" s="49">
        <f t="shared" si="26"/>
        <v>0.05</v>
      </c>
      <c r="AE105" s="86"/>
    </row>
    <row r="106" spans="1:31" s="25" customFormat="1" x14ac:dyDescent="0.2">
      <c r="A106" s="92" t="s">
        <v>69</v>
      </c>
      <c r="B106" s="92" t="s">
        <v>21</v>
      </c>
      <c r="C106" s="92">
        <v>196.05</v>
      </c>
      <c r="D106" s="92" t="s">
        <v>55</v>
      </c>
      <c r="E106" s="15" t="s">
        <v>71</v>
      </c>
      <c r="F106" s="5">
        <v>42430</v>
      </c>
      <c r="G106" s="15" t="s">
        <v>67</v>
      </c>
      <c r="H106" s="15" t="s">
        <v>130</v>
      </c>
      <c r="I106" s="16" t="s">
        <v>62</v>
      </c>
      <c r="J106" s="17">
        <v>10</v>
      </c>
      <c r="K106" s="18">
        <v>2.5</v>
      </c>
      <c r="L106" s="18">
        <v>2.4999999999999998E-2</v>
      </c>
      <c r="M106" s="18">
        <v>4.9999999999999992E-3</v>
      </c>
      <c r="N106" s="18">
        <v>0.25</v>
      </c>
      <c r="O106" s="18">
        <v>1.1999999999999999E-2</v>
      </c>
      <c r="P106" s="18"/>
      <c r="Q106" s="18">
        <v>0.26400000000000001</v>
      </c>
      <c r="R106" s="18">
        <v>0.30499999999999983</v>
      </c>
      <c r="S106" s="15"/>
      <c r="U106" s="16" t="s">
        <v>62</v>
      </c>
      <c r="V106" s="17">
        <v>10</v>
      </c>
      <c r="W106" s="49">
        <f t="shared" si="19"/>
        <v>2.5</v>
      </c>
      <c r="X106" s="49">
        <f t="shared" si="20"/>
        <v>2.4999999999999998E-2</v>
      </c>
      <c r="Y106" s="49">
        <f t="shared" si="21"/>
        <v>4.9999999999999992E-3</v>
      </c>
      <c r="Z106" s="49">
        <f t="shared" si="22"/>
        <v>0.25</v>
      </c>
      <c r="AA106" s="49">
        <f t="shared" si="23"/>
        <v>1.1999999999999999E-2</v>
      </c>
      <c r="AB106" s="49"/>
      <c r="AC106" s="49">
        <f t="shared" si="25"/>
        <v>0.26400000000000001</v>
      </c>
      <c r="AD106" s="49">
        <f t="shared" si="26"/>
        <v>0.30499999999999983</v>
      </c>
      <c r="AE106" s="86"/>
    </row>
    <row r="107" spans="1:31" s="25" customFormat="1" x14ac:dyDescent="0.2">
      <c r="A107" s="92" t="s">
        <v>69</v>
      </c>
      <c r="B107" s="92" t="s">
        <v>21</v>
      </c>
      <c r="C107" s="92">
        <v>196.05</v>
      </c>
      <c r="D107" s="92" t="s">
        <v>55</v>
      </c>
      <c r="E107" s="15" t="s">
        <v>71</v>
      </c>
      <c r="F107" s="5">
        <v>42430</v>
      </c>
      <c r="G107" s="15" t="s">
        <v>67</v>
      </c>
      <c r="H107" s="15" t="s">
        <v>130</v>
      </c>
      <c r="I107" s="16" t="s">
        <v>73</v>
      </c>
      <c r="J107" s="17">
        <v>10</v>
      </c>
      <c r="K107" s="18">
        <v>3.65</v>
      </c>
      <c r="L107" s="18">
        <v>2.4999999999999998E-2</v>
      </c>
      <c r="M107" s="18">
        <v>4.9999999999999992E-3</v>
      </c>
      <c r="N107" s="18">
        <v>0.25</v>
      </c>
      <c r="O107" s="18">
        <v>1.1999999999999999E-2</v>
      </c>
      <c r="P107" s="18"/>
      <c r="Q107" s="18">
        <v>3.63</v>
      </c>
      <c r="R107" s="18">
        <v>0.51800000000000002</v>
      </c>
      <c r="S107" s="15"/>
      <c r="U107" s="16" t="s">
        <v>73</v>
      </c>
      <c r="V107" s="17">
        <v>10</v>
      </c>
      <c r="W107" s="49">
        <f t="shared" si="19"/>
        <v>3.65</v>
      </c>
      <c r="X107" s="49">
        <f t="shared" si="20"/>
        <v>2.4999999999999998E-2</v>
      </c>
      <c r="Y107" s="49">
        <f t="shared" si="21"/>
        <v>4.9999999999999992E-3</v>
      </c>
      <c r="Z107" s="49">
        <f t="shared" si="22"/>
        <v>0.25</v>
      </c>
      <c r="AA107" s="49">
        <f t="shared" si="23"/>
        <v>1.1999999999999999E-2</v>
      </c>
      <c r="AB107" s="49"/>
      <c r="AC107" s="49">
        <f t="shared" si="25"/>
        <v>3.63</v>
      </c>
      <c r="AD107" s="49">
        <f t="shared" si="26"/>
        <v>0.51800000000000002</v>
      </c>
      <c r="AE107" s="86"/>
    </row>
    <row r="108" spans="1:31" s="25" customFormat="1" x14ac:dyDescent="0.2">
      <c r="A108" s="92" t="s">
        <v>69</v>
      </c>
      <c r="B108" s="92" t="s">
        <v>23</v>
      </c>
      <c r="C108" s="92">
        <v>214.43</v>
      </c>
      <c r="D108" s="92" t="s">
        <v>55</v>
      </c>
      <c r="E108" s="15" t="s">
        <v>71</v>
      </c>
      <c r="F108" s="5">
        <v>42430</v>
      </c>
      <c r="G108" s="15" t="s">
        <v>67</v>
      </c>
      <c r="H108" s="15" t="s">
        <v>130</v>
      </c>
      <c r="I108" s="16" t="s">
        <v>72</v>
      </c>
      <c r="J108" s="17">
        <v>5</v>
      </c>
      <c r="K108" s="18">
        <v>2.5</v>
      </c>
      <c r="L108" s="18">
        <v>0.1016</v>
      </c>
      <c r="M108" s="18">
        <v>5.0000000000000001E-3</v>
      </c>
      <c r="N108" s="18">
        <v>0.25</v>
      </c>
      <c r="O108" s="18">
        <v>1.2E-2</v>
      </c>
      <c r="P108" s="18"/>
      <c r="Q108" s="18">
        <v>0.92000000000000015</v>
      </c>
      <c r="R108" s="18">
        <v>0.05</v>
      </c>
      <c r="S108" s="15"/>
      <c r="U108" s="16" t="s">
        <v>72</v>
      </c>
      <c r="V108" s="17">
        <v>5</v>
      </c>
      <c r="W108" s="49">
        <f t="shared" si="19"/>
        <v>2.5</v>
      </c>
      <c r="X108" s="49">
        <f t="shared" si="20"/>
        <v>0.1016</v>
      </c>
      <c r="Y108" s="49">
        <f t="shared" si="21"/>
        <v>5.0000000000000001E-3</v>
      </c>
      <c r="Z108" s="49">
        <f t="shared" si="22"/>
        <v>0.25</v>
      </c>
      <c r="AA108" s="49">
        <f t="shared" si="23"/>
        <v>1.2E-2</v>
      </c>
      <c r="AB108" s="49"/>
      <c r="AC108" s="49">
        <f t="shared" si="25"/>
        <v>0.92000000000000015</v>
      </c>
      <c r="AD108" s="49">
        <f t="shared" si="26"/>
        <v>0.05</v>
      </c>
      <c r="AE108" s="86"/>
    </row>
    <row r="109" spans="1:31" s="25" customFormat="1" x14ac:dyDescent="0.2">
      <c r="A109" s="92" t="s">
        <v>69</v>
      </c>
      <c r="B109" s="92" t="s">
        <v>23</v>
      </c>
      <c r="C109" s="92">
        <v>214.43</v>
      </c>
      <c r="D109" s="92" t="s">
        <v>55</v>
      </c>
      <c r="E109" s="15" t="s">
        <v>71</v>
      </c>
      <c r="F109" s="5">
        <v>42430</v>
      </c>
      <c r="G109" s="15" t="s">
        <v>67</v>
      </c>
      <c r="H109" s="15" t="s">
        <v>130</v>
      </c>
      <c r="I109" s="16" t="s">
        <v>68</v>
      </c>
      <c r="J109" s="17">
        <v>5</v>
      </c>
      <c r="K109" s="18">
        <v>2.5</v>
      </c>
      <c r="L109" s="18">
        <v>2.5000000000000001E-2</v>
      </c>
      <c r="M109" s="18">
        <v>5.0000000000000001E-3</v>
      </c>
      <c r="N109" s="18">
        <v>1.06</v>
      </c>
      <c r="O109" s="18">
        <v>1.2E-2</v>
      </c>
      <c r="P109" s="18">
        <v>4.0800000000000003E-2</v>
      </c>
      <c r="Q109" s="18">
        <v>0.05</v>
      </c>
      <c r="R109" s="18">
        <v>0.05</v>
      </c>
      <c r="S109" s="15"/>
      <c r="U109" s="16" t="s">
        <v>68</v>
      </c>
      <c r="V109" s="17">
        <v>5</v>
      </c>
      <c r="W109" s="49">
        <f t="shared" si="19"/>
        <v>2.5</v>
      </c>
      <c r="X109" s="49">
        <f t="shared" si="20"/>
        <v>2.5000000000000001E-2</v>
      </c>
      <c r="Y109" s="49">
        <f t="shared" si="21"/>
        <v>5.0000000000000001E-3</v>
      </c>
      <c r="Z109" s="49">
        <f t="shared" si="22"/>
        <v>1.06</v>
      </c>
      <c r="AA109" s="49">
        <f t="shared" si="23"/>
        <v>1.2E-2</v>
      </c>
      <c r="AB109" s="49">
        <f t="shared" si="24"/>
        <v>4.0800000000000003E-2</v>
      </c>
      <c r="AC109" s="49">
        <f t="shared" si="25"/>
        <v>0.05</v>
      </c>
      <c r="AD109" s="49">
        <f t="shared" si="26"/>
        <v>0.05</v>
      </c>
      <c r="AE109" s="86"/>
    </row>
    <row r="110" spans="1:31" s="25" customFormat="1" x14ac:dyDescent="0.2">
      <c r="A110" s="92" t="s">
        <v>69</v>
      </c>
      <c r="B110" s="92" t="s">
        <v>23</v>
      </c>
      <c r="C110" s="92">
        <v>214.43</v>
      </c>
      <c r="D110" s="92" t="s">
        <v>55</v>
      </c>
      <c r="E110" s="15" t="s">
        <v>71</v>
      </c>
      <c r="F110" s="5">
        <v>42430</v>
      </c>
      <c r="G110" s="15" t="s">
        <v>67</v>
      </c>
      <c r="H110" s="15" t="s">
        <v>130</v>
      </c>
      <c r="I110" s="16" t="s">
        <v>81</v>
      </c>
      <c r="J110" s="17">
        <v>8</v>
      </c>
      <c r="K110" s="18">
        <v>2.5</v>
      </c>
      <c r="L110" s="18">
        <v>3.5625000000000004E-2</v>
      </c>
      <c r="M110" s="18">
        <v>5.0000000000000001E-3</v>
      </c>
      <c r="N110" s="18">
        <v>0.25</v>
      </c>
      <c r="O110" s="18">
        <v>1.1999999999999999E-2</v>
      </c>
      <c r="P110" s="18">
        <v>7.2249999999999995E-2</v>
      </c>
      <c r="Q110" s="18">
        <v>4.9999999999999996E-2</v>
      </c>
      <c r="R110" s="18">
        <v>4.9999999999999996E-2</v>
      </c>
      <c r="S110" s="15"/>
      <c r="U110" s="16" t="s">
        <v>81</v>
      </c>
      <c r="V110" s="17">
        <v>8</v>
      </c>
      <c r="W110" s="49">
        <f t="shared" si="19"/>
        <v>2.5</v>
      </c>
      <c r="X110" s="49">
        <f t="shared" si="20"/>
        <v>3.5625000000000004E-2</v>
      </c>
      <c r="Y110" s="49">
        <f t="shared" si="21"/>
        <v>5.0000000000000001E-3</v>
      </c>
      <c r="Z110" s="49">
        <f t="shared" si="22"/>
        <v>0.25</v>
      </c>
      <c r="AA110" s="49">
        <f t="shared" si="23"/>
        <v>1.1999999999999999E-2</v>
      </c>
      <c r="AB110" s="49">
        <f t="shared" si="24"/>
        <v>7.2249999999999995E-2</v>
      </c>
      <c r="AC110" s="49">
        <f t="shared" si="25"/>
        <v>4.9999999999999996E-2</v>
      </c>
      <c r="AD110" s="49">
        <f t="shared" si="26"/>
        <v>4.9999999999999996E-2</v>
      </c>
      <c r="AE110" s="86"/>
    </row>
    <row r="111" spans="1:31" s="25" customFormat="1" x14ac:dyDescent="0.2">
      <c r="A111" s="92" t="s">
        <v>69</v>
      </c>
      <c r="B111" s="92" t="s">
        <v>23</v>
      </c>
      <c r="C111" s="92">
        <v>214.43</v>
      </c>
      <c r="D111" s="92" t="s">
        <v>55</v>
      </c>
      <c r="E111" s="15" t="s">
        <v>71</v>
      </c>
      <c r="F111" s="5">
        <v>42430</v>
      </c>
      <c r="G111" s="15" t="s">
        <v>67</v>
      </c>
      <c r="H111" s="15" t="s">
        <v>130</v>
      </c>
      <c r="I111" s="16" t="s">
        <v>62</v>
      </c>
      <c r="J111" s="17">
        <v>10</v>
      </c>
      <c r="K111" s="18">
        <v>2.5</v>
      </c>
      <c r="L111" s="18">
        <v>2.4999999999999998E-2</v>
      </c>
      <c r="M111" s="18">
        <v>4.9999999999999992E-3</v>
      </c>
      <c r="N111" s="18">
        <v>0.25</v>
      </c>
      <c r="O111" s="18">
        <v>1.1999999999999999E-2</v>
      </c>
      <c r="P111" s="18"/>
      <c r="Q111" s="18">
        <v>0.41599999999999993</v>
      </c>
      <c r="R111" s="18">
        <v>0.23099999999999996</v>
      </c>
      <c r="S111" s="15"/>
      <c r="U111" s="16" t="s">
        <v>62</v>
      </c>
      <c r="V111" s="17">
        <v>10</v>
      </c>
      <c r="W111" s="49">
        <f t="shared" si="19"/>
        <v>2.5</v>
      </c>
      <c r="X111" s="49">
        <f t="shared" si="20"/>
        <v>2.4999999999999998E-2</v>
      </c>
      <c r="Y111" s="49">
        <f t="shared" si="21"/>
        <v>4.9999999999999992E-3</v>
      </c>
      <c r="Z111" s="49">
        <f t="shared" si="22"/>
        <v>0.25</v>
      </c>
      <c r="AA111" s="49">
        <f t="shared" si="23"/>
        <v>1.1999999999999999E-2</v>
      </c>
      <c r="AB111" s="49"/>
      <c r="AC111" s="49">
        <f t="shared" si="25"/>
        <v>0.41599999999999993</v>
      </c>
      <c r="AD111" s="49">
        <f t="shared" si="26"/>
        <v>0.23099999999999996</v>
      </c>
      <c r="AE111" s="86"/>
    </row>
    <row r="112" spans="1:31" s="25" customFormat="1" x14ac:dyDescent="0.2">
      <c r="A112" s="92" t="s">
        <v>69</v>
      </c>
      <c r="B112" s="92" t="s">
        <v>23</v>
      </c>
      <c r="C112" s="92">
        <v>214.43</v>
      </c>
      <c r="D112" s="92" t="s">
        <v>55</v>
      </c>
      <c r="E112" s="15" t="s">
        <v>71</v>
      </c>
      <c r="F112" s="5">
        <v>42430</v>
      </c>
      <c r="G112" s="15" t="s">
        <v>67</v>
      </c>
      <c r="H112" s="15" t="s">
        <v>130</v>
      </c>
      <c r="I112" s="16" t="s">
        <v>73</v>
      </c>
      <c r="J112" s="17">
        <v>8</v>
      </c>
      <c r="K112" s="18">
        <v>8.25</v>
      </c>
      <c r="L112" s="18">
        <v>2.4999999999999998E-2</v>
      </c>
      <c r="M112" s="18">
        <v>5.0000000000000001E-3</v>
      </c>
      <c r="N112" s="18">
        <v>0.25</v>
      </c>
      <c r="O112" s="18">
        <v>1.1999999999999999E-2</v>
      </c>
      <c r="P112" s="18"/>
      <c r="Q112" s="18">
        <v>3.4874999999999998</v>
      </c>
      <c r="R112" s="18">
        <v>1.2375</v>
      </c>
      <c r="S112" s="15"/>
      <c r="U112" s="16" t="s">
        <v>73</v>
      </c>
      <c r="V112" s="17">
        <v>8</v>
      </c>
      <c r="W112" s="49">
        <f t="shared" si="19"/>
        <v>8.25</v>
      </c>
      <c r="X112" s="49">
        <f t="shared" si="20"/>
        <v>2.4999999999999998E-2</v>
      </c>
      <c r="Y112" s="49">
        <f t="shared" si="21"/>
        <v>5.0000000000000001E-3</v>
      </c>
      <c r="Z112" s="49">
        <f t="shared" si="22"/>
        <v>0.25</v>
      </c>
      <c r="AA112" s="49">
        <f t="shared" si="23"/>
        <v>1.1999999999999999E-2</v>
      </c>
      <c r="AB112" s="49"/>
      <c r="AC112" s="49">
        <f t="shared" si="25"/>
        <v>3.4874999999999998</v>
      </c>
      <c r="AD112" s="49">
        <f t="shared" si="26"/>
        <v>1.2375</v>
      </c>
      <c r="AE112" s="86"/>
    </row>
    <row r="113" spans="1:31" s="25" customFormat="1" x14ac:dyDescent="0.2">
      <c r="A113" s="92" t="s">
        <v>69</v>
      </c>
      <c r="B113" s="92" t="s">
        <v>23</v>
      </c>
      <c r="C113" s="92">
        <v>214.43</v>
      </c>
      <c r="D113" s="92" t="s">
        <v>55</v>
      </c>
      <c r="E113" s="15" t="s">
        <v>71</v>
      </c>
      <c r="F113" s="5">
        <v>42430</v>
      </c>
      <c r="G113" s="15" t="s">
        <v>67</v>
      </c>
      <c r="H113" s="15" t="s">
        <v>130</v>
      </c>
      <c r="I113" s="16" t="s">
        <v>76</v>
      </c>
      <c r="J113" s="17">
        <v>1</v>
      </c>
      <c r="K113" s="18">
        <v>2.5</v>
      </c>
      <c r="L113" s="18">
        <v>2.5000000000000001E-2</v>
      </c>
      <c r="M113" s="18">
        <v>5.0000000000000001E-3</v>
      </c>
      <c r="N113" s="18">
        <v>0.25</v>
      </c>
      <c r="O113" s="18">
        <v>1.2E-2</v>
      </c>
      <c r="P113" s="18"/>
      <c r="Q113" s="18">
        <v>0.05</v>
      </c>
      <c r="R113" s="18">
        <v>0.05</v>
      </c>
      <c r="S113" s="15"/>
      <c r="U113" s="16" t="s">
        <v>76</v>
      </c>
      <c r="V113" s="17">
        <v>1</v>
      </c>
      <c r="W113" s="49">
        <f t="shared" si="19"/>
        <v>2.5</v>
      </c>
      <c r="X113" s="49">
        <f t="shared" si="20"/>
        <v>2.5000000000000001E-2</v>
      </c>
      <c r="Y113" s="49">
        <f t="shared" si="21"/>
        <v>5.0000000000000001E-3</v>
      </c>
      <c r="Z113" s="49">
        <f t="shared" si="22"/>
        <v>0.25</v>
      </c>
      <c r="AA113" s="49">
        <f t="shared" si="23"/>
        <v>1.2E-2</v>
      </c>
      <c r="AB113" s="49"/>
      <c r="AC113" s="49">
        <f t="shared" si="25"/>
        <v>0.05</v>
      </c>
      <c r="AD113" s="49">
        <f t="shared" si="26"/>
        <v>0.05</v>
      </c>
      <c r="AE113" s="86"/>
    </row>
    <row r="114" spans="1:31" s="25" customFormat="1" x14ac:dyDescent="0.2">
      <c r="A114" s="92" t="s">
        <v>69</v>
      </c>
      <c r="B114" s="92" t="s">
        <v>75</v>
      </c>
      <c r="C114" s="120">
        <v>147.54</v>
      </c>
      <c r="D114" s="15" t="s">
        <v>44</v>
      </c>
      <c r="E114" s="15" t="s">
        <v>66</v>
      </c>
      <c r="F114" s="5">
        <v>42217</v>
      </c>
      <c r="G114" s="15" t="s">
        <v>67</v>
      </c>
      <c r="H114" s="15" t="s">
        <v>130</v>
      </c>
      <c r="I114" s="16" t="s">
        <v>72</v>
      </c>
      <c r="J114" s="17">
        <v>10</v>
      </c>
      <c r="K114" s="18">
        <v>4.3499999999999996</v>
      </c>
      <c r="L114" s="18">
        <v>3.3500000000000009E-2</v>
      </c>
      <c r="M114" s="18">
        <v>4.9999999999999992E-3</v>
      </c>
      <c r="N114" s="18">
        <v>0.25</v>
      </c>
      <c r="O114" s="18">
        <v>3.5799999999999998E-2</v>
      </c>
      <c r="P114" s="18">
        <v>1.67E-2</v>
      </c>
      <c r="Q114" s="18">
        <v>1.8839999999999999</v>
      </c>
      <c r="R114" s="18">
        <v>0.31800000000000006</v>
      </c>
      <c r="S114" s="15"/>
      <c r="U114" s="16" t="s">
        <v>72</v>
      </c>
      <c r="V114" s="17">
        <v>10</v>
      </c>
      <c r="W114" s="49">
        <f t="shared" si="19"/>
        <v>4.3499999999999996</v>
      </c>
      <c r="X114" s="49">
        <f t="shared" si="20"/>
        <v>3.3500000000000009E-2</v>
      </c>
      <c r="Y114" s="49">
        <f t="shared" si="21"/>
        <v>4.9999999999999992E-3</v>
      </c>
      <c r="Z114" s="49">
        <f t="shared" si="22"/>
        <v>0.25</v>
      </c>
      <c r="AA114" s="49">
        <f t="shared" si="23"/>
        <v>3.5799999999999998E-2</v>
      </c>
      <c r="AB114" s="49">
        <f t="shared" si="24"/>
        <v>1.67E-2</v>
      </c>
      <c r="AC114" s="49">
        <f t="shared" si="25"/>
        <v>1.8839999999999999</v>
      </c>
      <c r="AD114" s="49">
        <f t="shared" si="26"/>
        <v>0.31800000000000006</v>
      </c>
      <c r="AE114" s="86"/>
    </row>
    <row r="115" spans="1:31" s="25" customFormat="1" x14ac:dyDescent="0.2">
      <c r="A115" s="92" t="s">
        <v>69</v>
      </c>
      <c r="B115" s="92" t="s">
        <v>75</v>
      </c>
      <c r="C115" s="120">
        <v>147.54</v>
      </c>
      <c r="D115" s="15" t="s">
        <v>44</v>
      </c>
      <c r="E115" s="15" t="s">
        <v>66</v>
      </c>
      <c r="F115" s="5">
        <v>42217</v>
      </c>
      <c r="G115" s="15" t="s">
        <v>67</v>
      </c>
      <c r="H115" s="15" t="s">
        <v>130</v>
      </c>
      <c r="I115" s="16" t="s">
        <v>68</v>
      </c>
      <c r="J115" s="17">
        <v>8</v>
      </c>
      <c r="K115" s="18">
        <v>2.5</v>
      </c>
      <c r="L115" s="18">
        <v>2.4999999999999998E-2</v>
      </c>
      <c r="M115" s="18">
        <v>5.0000000000000001E-3</v>
      </c>
      <c r="N115" s="18">
        <v>0.34375</v>
      </c>
      <c r="O115" s="18">
        <v>1.7625000000000002E-2</v>
      </c>
      <c r="P115" s="18">
        <v>2.5000000000000001E-3</v>
      </c>
      <c r="Q115" s="18">
        <v>1.0275000000000001</v>
      </c>
      <c r="R115" s="18">
        <v>0.58550000000000013</v>
      </c>
      <c r="S115" s="15"/>
      <c r="U115" s="16" t="s">
        <v>68</v>
      </c>
      <c r="V115" s="17">
        <v>8</v>
      </c>
      <c r="W115" s="49">
        <f t="shared" si="19"/>
        <v>2.5</v>
      </c>
      <c r="X115" s="49">
        <f t="shared" si="20"/>
        <v>2.4999999999999998E-2</v>
      </c>
      <c r="Y115" s="49">
        <f t="shared" si="21"/>
        <v>5.0000000000000001E-3</v>
      </c>
      <c r="Z115" s="49">
        <f t="shared" si="22"/>
        <v>0.34375</v>
      </c>
      <c r="AA115" s="49">
        <f t="shared" si="23"/>
        <v>1.7625000000000002E-2</v>
      </c>
      <c r="AB115" s="49">
        <f t="shared" si="24"/>
        <v>2.5000000000000001E-3</v>
      </c>
      <c r="AC115" s="49">
        <f t="shared" si="25"/>
        <v>1.0275000000000001</v>
      </c>
      <c r="AD115" s="49">
        <f t="shared" si="26"/>
        <v>0.58550000000000013</v>
      </c>
      <c r="AE115" s="86"/>
    </row>
    <row r="116" spans="1:31" s="25" customFormat="1" x14ac:dyDescent="0.2">
      <c r="A116" s="92" t="s">
        <v>69</v>
      </c>
      <c r="B116" s="92" t="s">
        <v>75</v>
      </c>
      <c r="C116" s="120">
        <v>147.54</v>
      </c>
      <c r="D116" s="15" t="s">
        <v>44</v>
      </c>
      <c r="E116" s="15" t="s">
        <v>66</v>
      </c>
      <c r="F116" s="5">
        <v>42217</v>
      </c>
      <c r="G116" s="15" t="s">
        <v>67</v>
      </c>
      <c r="H116" s="15" t="s">
        <v>130</v>
      </c>
      <c r="I116" s="16" t="s">
        <v>64</v>
      </c>
      <c r="J116" s="17">
        <v>2</v>
      </c>
      <c r="K116" s="18">
        <v>2.5</v>
      </c>
      <c r="L116" s="18">
        <v>2.5000000000000001E-2</v>
      </c>
      <c r="M116" s="18">
        <v>5.0000000000000001E-3</v>
      </c>
      <c r="N116" s="18">
        <v>0.25</v>
      </c>
      <c r="O116" s="18">
        <v>1.2E-2</v>
      </c>
      <c r="P116" s="18">
        <v>2.5000000000000001E-3</v>
      </c>
      <c r="Q116" s="18">
        <v>0.34</v>
      </c>
      <c r="R116" s="18">
        <v>0.48</v>
      </c>
      <c r="S116" s="15"/>
      <c r="U116" s="16" t="s">
        <v>64</v>
      </c>
      <c r="V116" s="17">
        <v>2</v>
      </c>
      <c r="W116" s="49">
        <f t="shared" si="19"/>
        <v>2.5</v>
      </c>
      <c r="X116" s="49">
        <f t="shared" si="20"/>
        <v>2.5000000000000001E-2</v>
      </c>
      <c r="Y116" s="49">
        <f t="shared" si="21"/>
        <v>5.0000000000000001E-3</v>
      </c>
      <c r="Z116" s="49">
        <f t="shared" si="22"/>
        <v>0.25</v>
      </c>
      <c r="AA116" s="49">
        <f t="shared" si="23"/>
        <v>1.2E-2</v>
      </c>
      <c r="AB116" s="49">
        <f t="shared" si="24"/>
        <v>2.5000000000000001E-3</v>
      </c>
      <c r="AC116" s="49">
        <f t="shared" si="25"/>
        <v>0.34</v>
      </c>
      <c r="AD116" s="49">
        <f t="shared" si="26"/>
        <v>0.48</v>
      </c>
      <c r="AE116" s="86"/>
    </row>
    <row r="117" spans="1:31" s="25" customFormat="1" x14ac:dyDescent="0.2">
      <c r="A117" s="92" t="s">
        <v>69</v>
      </c>
      <c r="B117" s="92" t="s">
        <v>75</v>
      </c>
      <c r="C117" s="120">
        <v>147.54</v>
      </c>
      <c r="D117" s="15" t="s">
        <v>44</v>
      </c>
      <c r="E117" s="15" t="s">
        <v>66</v>
      </c>
      <c r="F117" s="5">
        <v>42217</v>
      </c>
      <c r="G117" s="15" t="s">
        <v>67</v>
      </c>
      <c r="H117" s="15" t="s">
        <v>130</v>
      </c>
      <c r="I117" s="16" t="s">
        <v>73</v>
      </c>
      <c r="J117" s="17">
        <v>10</v>
      </c>
      <c r="K117" s="18">
        <v>3.45</v>
      </c>
      <c r="L117" s="18">
        <v>0.13099999999999998</v>
      </c>
      <c r="M117" s="18">
        <v>2.1900000000000003E-2</v>
      </c>
      <c r="N117" s="18">
        <v>0.31</v>
      </c>
      <c r="O117" s="18">
        <v>7.290000000000002E-2</v>
      </c>
      <c r="P117" s="18">
        <v>1.72E-2</v>
      </c>
      <c r="Q117" s="18">
        <v>7.6559999999999988</v>
      </c>
      <c r="R117" s="18">
        <v>0.82300000000000006</v>
      </c>
      <c r="S117" s="15"/>
      <c r="U117" s="16" t="s">
        <v>73</v>
      </c>
      <c r="V117" s="17">
        <v>10</v>
      </c>
      <c r="W117" s="49">
        <f t="shared" si="19"/>
        <v>3.45</v>
      </c>
      <c r="X117" s="49">
        <f t="shared" si="20"/>
        <v>0.13099999999999998</v>
      </c>
      <c r="Y117" s="49">
        <f t="shared" si="21"/>
        <v>2.1900000000000003E-2</v>
      </c>
      <c r="Z117" s="49">
        <f t="shared" si="22"/>
        <v>0.31</v>
      </c>
      <c r="AA117" s="49">
        <f t="shared" si="23"/>
        <v>7.290000000000002E-2</v>
      </c>
      <c r="AB117" s="49">
        <f t="shared" si="24"/>
        <v>1.72E-2</v>
      </c>
      <c r="AC117" s="49">
        <f t="shared" si="25"/>
        <v>7.6559999999999988</v>
      </c>
      <c r="AD117" s="49">
        <f t="shared" si="26"/>
        <v>0.82300000000000006</v>
      </c>
      <c r="AE117" s="86"/>
    </row>
    <row r="118" spans="1:31" s="25" customFormat="1" x14ac:dyDescent="0.2">
      <c r="A118" s="92" t="s">
        <v>69</v>
      </c>
      <c r="B118" s="15" t="s">
        <v>70</v>
      </c>
      <c r="C118" s="40">
        <v>162.87</v>
      </c>
      <c r="D118" s="15" t="s">
        <v>44</v>
      </c>
      <c r="E118" s="15" t="s">
        <v>66</v>
      </c>
      <c r="F118" s="5">
        <v>42217</v>
      </c>
      <c r="G118" s="92" t="s">
        <v>67</v>
      </c>
      <c r="H118" s="15" t="s">
        <v>130</v>
      </c>
      <c r="I118" s="16" t="s">
        <v>72</v>
      </c>
      <c r="J118" s="17">
        <v>8</v>
      </c>
      <c r="K118" s="18">
        <v>11.3125</v>
      </c>
      <c r="L118" s="18">
        <v>9.1874999999999998E-2</v>
      </c>
      <c r="M118" s="18">
        <v>5.0000000000000001E-3</v>
      </c>
      <c r="N118" s="18">
        <v>0.25</v>
      </c>
      <c r="O118" s="18">
        <v>1.8874999999999999E-2</v>
      </c>
      <c r="P118" s="18">
        <v>1.1787500000000001E-2</v>
      </c>
      <c r="Q118" s="18">
        <v>2.67</v>
      </c>
      <c r="R118" s="18">
        <v>0.30374999999999996</v>
      </c>
      <c r="S118" s="15"/>
      <c r="U118" s="16" t="s">
        <v>72</v>
      </c>
      <c r="V118" s="17">
        <v>8</v>
      </c>
      <c r="W118" s="49">
        <f t="shared" si="19"/>
        <v>11.3125</v>
      </c>
      <c r="X118" s="49">
        <f t="shared" si="20"/>
        <v>9.1874999999999998E-2</v>
      </c>
      <c r="Y118" s="49">
        <f t="shared" si="21"/>
        <v>5.0000000000000001E-3</v>
      </c>
      <c r="Z118" s="49">
        <f t="shared" si="22"/>
        <v>0.25</v>
      </c>
      <c r="AA118" s="49">
        <f t="shared" si="23"/>
        <v>1.8874999999999999E-2</v>
      </c>
      <c r="AB118" s="49">
        <f t="shared" si="24"/>
        <v>1.1787500000000001E-2</v>
      </c>
      <c r="AC118" s="49">
        <f t="shared" si="25"/>
        <v>2.67</v>
      </c>
      <c r="AD118" s="49">
        <f t="shared" si="26"/>
        <v>0.30374999999999996</v>
      </c>
      <c r="AE118" s="86"/>
    </row>
    <row r="119" spans="1:31" s="25" customFormat="1" x14ac:dyDescent="0.2">
      <c r="A119" s="92" t="s">
        <v>69</v>
      </c>
      <c r="B119" s="15" t="s">
        <v>70</v>
      </c>
      <c r="C119" s="40">
        <v>162.87</v>
      </c>
      <c r="D119" s="15" t="s">
        <v>44</v>
      </c>
      <c r="E119" s="15" t="s">
        <v>66</v>
      </c>
      <c r="F119" s="5">
        <v>42217</v>
      </c>
      <c r="G119" s="92" t="s">
        <v>67</v>
      </c>
      <c r="H119" s="15" t="s">
        <v>130</v>
      </c>
      <c r="I119" s="16" t="s">
        <v>64</v>
      </c>
      <c r="J119" s="17">
        <v>1</v>
      </c>
      <c r="K119" s="18">
        <v>2.5</v>
      </c>
      <c r="L119" s="18">
        <v>0.2</v>
      </c>
      <c r="M119" s="18">
        <v>5.0000000000000001E-3</v>
      </c>
      <c r="N119" s="18">
        <v>1.5</v>
      </c>
      <c r="O119" s="18">
        <v>1.2E-2</v>
      </c>
      <c r="P119" s="18">
        <v>2.5000000000000001E-3</v>
      </c>
      <c r="Q119" s="18">
        <v>0.24</v>
      </c>
      <c r="R119" s="18">
        <v>0.65</v>
      </c>
      <c r="S119" s="15"/>
      <c r="U119" s="16" t="s">
        <v>64</v>
      </c>
      <c r="V119" s="17">
        <v>1</v>
      </c>
      <c r="W119" s="49">
        <f t="shared" si="19"/>
        <v>2.5</v>
      </c>
      <c r="X119" s="49">
        <f t="shared" si="20"/>
        <v>0.2</v>
      </c>
      <c r="Y119" s="49">
        <f t="shared" si="21"/>
        <v>5.0000000000000001E-3</v>
      </c>
      <c r="Z119" s="49">
        <f t="shared" si="22"/>
        <v>1.5</v>
      </c>
      <c r="AA119" s="49">
        <f t="shared" si="23"/>
        <v>1.2E-2</v>
      </c>
      <c r="AB119" s="49">
        <f t="shared" si="24"/>
        <v>2.5000000000000001E-3</v>
      </c>
      <c r="AC119" s="49">
        <f t="shared" si="25"/>
        <v>0.24</v>
      </c>
      <c r="AD119" s="49">
        <f t="shared" si="26"/>
        <v>0.65</v>
      </c>
      <c r="AE119" s="86"/>
    </row>
    <row r="120" spans="1:31" s="25" customFormat="1" x14ac:dyDescent="0.2">
      <c r="A120" s="92" t="s">
        <v>69</v>
      </c>
      <c r="B120" s="15" t="s">
        <v>70</v>
      </c>
      <c r="C120" s="40">
        <v>162.87</v>
      </c>
      <c r="D120" s="15" t="s">
        <v>44</v>
      </c>
      <c r="E120" s="15" t="s">
        <v>66</v>
      </c>
      <c r="F120" s="5">
        <v>42217</v>
      </c>
      <c r="G120" s="92" t="s">
        <v>67</v>
      </c>
      <c r="H120" s="15" t="s">
        <v>130</v>
      </c>
      <c r="I120" s="16" t="s">
        <v>73</v>
      </c>
      <c r="J120" s="17">
        <v>10</v>
      </c>
      <c r="K120" s="18">
        <v>2.5</v>
      </c>
      <c r="L120" s="18">
        <v>7.5999999999999998E-2</v>
      </c>
      <c r="M120" s="18">
        <v>2.7400000000000001E-2</v>
      </c>
      <c r="N120" s="18">
        <v>0.25</v>
      </c>
      <c r="O120" s="18">
        <v>4.2400000000000007E-2</v>
      </c>
      <c r="P120" s="18">
        <v>3.3000000000000008E-2</v>
      </c>
      <c r="Q120" s="18">
        <v>7.9399999999999995</v>
      </c>
      <c r="R120" s="18">
        <v>0.752</v>
      </c>
      <c r="S120" s="15"/>
      <c r="U120" s="16" t="s">
        <v>73</v>
      </c>
      <c r="V120" s="17">
        <v>10</v>
      </c>
      <c r="W120" s="49">
        <f t="shared" si="19"/>
        <v>2.5</v>
      </c>
      <c r="X120" s="49">
        <f t="shared" si="20"/>
        <v>7.5999999999999998E-2</v>
      </c>
      <c r="Y120" s="49">
        <f t="shared" si="21"/>
        <v>2.7400000000000001E-2</v>
      </c>
      <c r="Z120" s="49">
        <f t="shared" si="22"/>
        <v>0.25</v>
      </c>
      <c r="AA120" s="49">
        <f t="shared" si="23"/>
        <v>4.2400000000000007E-2</v>
      </c>
      <c r="AB120" s="49">
        <f t="shared" si="24"/>
        <v>3.3000000000000008E-2</v>
      </c>
      <c r="AC120" s="49">
        <f t="shared" si="25"/>
        <v>7.9399999999999995</v>
      </c>
      <c r="AD120" s="49">
        <f t="shared" si="26"/>
        <v>0.752</v>
      </c>
      <c r="AE120" s="86"/>
    </row>
    <row r="121" spans="1:31" s="25" customFormat="1" x14ac:dyDescent="0.2">
      <c r="A121" s="92" t="s">
        <v>69</v>
      </c>
      <c r="B121" s="15" t="s">
        <v>70</v>
      </c>
      <c r="C121" s="40">
        <v>162.87</v>
      </c>
      <c r="D121" s="15" t="s">
        <v>44</v>
      </c>
      <c r="E121" s="15" t="s">
        <v>66</v>
      </c>
      <c r="F121" s="5">
        <v>42217</v>
      </c>
      <c r="G121" s="92" t="s">
        <v>67</v>
      </c>
      <c r="H121" s="15" t="s">
        <v>130</v>
      </c>
      <c r="I121" s="16" t="s">
        <v>76</v>
      </c>
      <c r="J121" s="17">
        <v>1</v>
      </c>
      <c r="K121" s="18">
        <v>2.5</v>
      </c>
      <c r="L121" s="18">
        <v>2.5000000000000001E-2</v>
      </c>
      <c r="M121" s="18">
        <v>5.0000000000000001E-3</v>
      </c>
      <c r="N121" s="18">
        <v>0.25</v>
      </c>
      <c r="O121" s="18">
        <v>1.2E-2</v>
      </c>
      <c r="P121" s="18">
        <v>2.5000000000000001E-3</v>
      </c>
      <c r="Q121" s="18">
        <v>1.1000000000000001</v>
      </c>
      <c r="R121" s="18">
        <v>0.42</v>
      </c>
      <c r="S121" s="15"/>
      <c r="U121" s="16" t="s">
        <v>76</v>
      </c>
      <c r="V121" s="17">
        <v>1</v>
      </c>
      <c r="W121" s="49">
        <f t="shared" si="19"/>
        <v>2.5</v>
      </c>
      <c r="X121" s="49">
        <f t="shared" si="20"/>
        <v>2.5000000000000001E-2</v>
      </c>
      <c r="Y121" s="49">
        <f t="shared" si="21"/>
        <v>5.0000000000000001E-3</v>
      </c>
      <c r="Z121" s="49">
        <f t="shared" si="22"/>
        <v>0.25</v>
      </c>
      <c r="AA121" s="49">
        <f t="shared" si="23"/>
        <v>1.2E-2</v>
      </c>
      <c r="AB121" s="49">
        <f t="shared" si="24"/>
        <v>2.5000000000000001E-3</v>
      </c>
      <c r="AC121" s="49">
        <f t="shared" si="25"/>
        <v>1.1000000000000001</v>
      </c>
      <c r="AD121" s="49">
        <f t="shared" si="26"/>
        <v>0.42</v>
      </c>
      <c r="AE121" s="86"/>
    </row>
    <row r="122" spans="1:31" s="25" customFormat="1" x14ac:dyDescent="0.2">
      <c r="A122" s="92" t="s">
        <v>69</v>
      </c>
      <c r="B122" s="92" t="s">
        <v>21</v>
      </c>
      <c r="C122" s="92">
        <v>196.05</v>
      </c>
      <c r="D122" s="92" t="s">
        <v>55</v>
      </c>
      <c r="E122" s="92" t="s">
        <v>66</v>
      </c>
      <c r="F122" s="5">
        <v>42217</v>
      </c>
      <c r="G122" s="15" t="s">
        <v>67</v>
      </c>
      <c r="H122" s="15" t="s">
        <v>130</v>
      </c>
      <c r="I122" s="16" t="s">
        <v>72</v>
      </c>
      <c r="J122" s="17">
        <v>9</v>
      </c>
      <c r="K122" s="18">
        <v>5.166666666666667</v>
      </c>
      <c r="L122" s="18">
        <v>2.4999999999999998E-2</v>
      </c>
      <c r="M122" s="18">
        <v>5.0000000000000001E-3</v>
      </c>
      <c r="N122" s="18">
        <v>0.25</v>
      </c>
      <c r="O122" s="18">
        <v>1.1999999999999999E-2</v>
      </c>
      <c r="P122" s="18">
        <v>4.6433333333333326E-2</v>
      </c>
      <c r="Q122" s="18">
        <v>0.38</v>
      </c>
      <c r="R122" s="18">
        <v>0.26222222222222225</v>
      </c>
      <c r="S122" s="15"/>
      <c r="U122" s="16" t="s">
        <v>72</v>
      </c>
      <c r="V122" s="17">
        <v>9</v>
      </c>
      <c r="W122" s="49">
        <f t="shared" si="19"/>
        <v>5.166666666666667</v>
      </c>
      <c r="X122" s="49">
        <f t="shared" si="20"/>
        <v>2.4999999999999998E-2</v>
      </c>
      <c r="Y122" s="49">
        <f t="shared" si="21"/>
        <v>5.0000000000000001E-3</v>
      </c>
      <c r="Z122" s="49">
        <f t="shared" si="22"/>
        <v>0.25</v>
      </c>
      <c r="AA122" s="49">
        <f t="shared" si="23"/>
        <v>1.1999999999999999E-2</v>
      </c>
      <c r="AB122" s="49">
        <f t="shared" si="24"/>
        <v>4.6433333333333326E-2</v>
      </c>
      <c r="AC122" s="49">
        <f t="shared" si="25"/>
        <v>0.38</v>
      </c>
      <c r="AD122" s="49">
        <f t="shared" si="26"/>
        <v>0.26222222222222225</v>
      </c>
      <c r="AE122" s="86"/>
    </row>
    <row r="123" spans="1:31" s="25" customFormat="1" x14ac:dyDescent="0.2">
      <c r="A123" s="92" t="s">
        <v>69</v>
      </c>
      <c r="B123" s="92" t="s">
        <v>21</v>
      </c>
      <c r="C123" s="92">
        <v>196.05</v>
      </c>
      <c r="D123" s="92" t="s">
        <v>55</v>
      </c>
      <c r="E123" s="92" t="s">
        <v>66</v>
      </c>
      <c r="F123" s="5">
        <v>42217</v>
      </c>
      <c r="G123" s="15" t="s">
        <v>67</v>
      </c>
      <c r="H123" s="15" t="s">
        <v>130</v>
      </c>
      <c r="I123" s="16" t="s">
        <v>68</v>
      </c>
      <c r="J123" s="17">
        <v>1</v>
      </c>
      <c r="K123" s="18">
        <v>2.5</v>
      </c>
      <c r="L123" s="18">
        <v>2.5000000000000001E-2</v>
      </c>
      <c r="M123" s="18">
        <v>5.0000000000000001E-3</v>
      </c>
      <c r="N123" s="18">
        <v>0.25</v>
      </c>
      <c r="O123" s="18">
        <v>1.2E-2</v>
      </c>
      <c r="P123" s="18">
        <v>2.5000000000000001E-3</v>
      </c>
      <c r="Q123" s="18">
        <v>0.05</v>
      </c>
      <c r="R123" s="18">
        <v>0.53</v>
      </c>
      <c r="S123" s="15"/>
      <c r="U123" s="16" t="s">
        <v>68</v>
      </c>
      <c r="V123" s="17">
        <v>1</v>
      </c>
      <c r="W123" s="49">
        <f t="shared" si="19"/>
        <v>2.5</v>
      </c>
      <c r="X123" s="49">
        <f t="shared" si="20"/>
        <v>2.5000000000000001E-2</v>
      </c>
      <c r="Y123" s="49">
        <f t="shared" si="21"/>
        <v>5.0000000000000001E-3</v>
      </c>
      <c r="Z123" s="49">
        <f t="shared" si="22"/>
        <v>0.25</v>
      </c>
      <c r="AA123" s="49">
        <f t="shared" si="23"/>
        <v>1.2E-2</v>
      </c>
      <c r="AB123" s="49">
        <f t="shared" si="24"/>
        <v>2.5000000000000001E-3</v>
      </c>
      <c r="AC123" s="49">
        <f t="shared" si="25"/>
        <v>0.05</v>
      </c>
      <c r="AD123" s="49">
        <f t="shared" si="26"/>
        <v>0.53</v>
      </c>
      <c r="AE123" s="86"/>
    </row>
    <row r="124" spans="1:31" s="25" customFormat="1" x14ac:dyDescent="0.2">
      <c r="A124" s="92" t="s">
        <v>69</v>
      </c>
      <c r="B124" s="92" t="s">
        <v>21</v>
      </c>
      <c r="C124" s="92">
        <v>196.05</v>
      </c>
      <c r="D124" s="92" t="s">
        <v>55</v>
      </c>
      <c r="E124" s="92" t="s">
        <v>66</v>
      </c>
      <c r="F124" s="5">
        <v>42217</v>
      </c>
      <c r="G124" s="15" t="s">
        <v>67</v>
      </c>
      <c r="H124" s="15" t="s">
        <v>130</v>
      </c>
      <c r="I124" s="16" t="s">
        <v>62</v>
      </c>
      <c r="J124" s="17">
        <v>10</v>
      </c>
      <c r="K124" s="18">
        <v>15.25</v>
      </c>
      <c r="L124" s="18">
        <v>2.4999999999999998E-2</v>
      </c>
      <c r="M124" s="18">
        <v>4.9999999999999992E-3</v>
      </c>
      <c r="N124" s="18">
        <v>0.25</v>
      </c>
      <c r="O124" s="18">
        <v>1.72E-2</v>
      </c>
      <c r="P124" s="18">
        <v>4.9169999999999998E-2</v>
      </c>
      <c r="Q124" s="18">
        <v>0.22000000000000003</v>
      </c>
      <c r="R124" s="18">
        <v>0.52000000000000013</v>
      </c>
      <c r="S124" s="15"/>
      <c r="U124" s="16" t="s">
        <v>62</v>
      </c>
      <c r="V124" s="17">
        <v>10</v>
      </c>
      <c r="W124" s="49">
        <f t="shared" si="19"/>
        <v>15.25</v>
      </c>
      <c r="X124" s="49">
        <f t="shared" si="20"/>
        <v>2.4999999999999998E-2</v>
      </c>
      <c r="Y124" s="49">
        <f t="shared" si="21"/>
        <v>4.9999999999999992E-3</v>
      </c>
      <c r="Z124" s="49">
        <f t="shared" si="22"/>
        <v>0.25</v>
      </c>
      <c r="AA124" s="49">
        <f t="shared" si="23"/>
        <v>1.72E-2</v>
      </c>
      <c r="AB124" s="49">
        <f t="shared" si="24"/>
        <v>4.9169999999999998E-2</v>
      </c>
      <c r="AC124" s="49">
        <f t="shared" si="25"/>
        <v>0.22000000000000003</v>
      </c>
      <c r="AD124" s="49">
        <f t="shared" si="26"/>
        <v>0.52000000000000013</v>
      </c>
      <c r="AE124" s="86"/>
    </row>
    <row r="125" spans="1:31" s="25" customFormat="1" x14ac:dyDescent="0.2">
      <c r="A125" s="92" t="s">
        <v>69</v>
      </c>
      <c r="B125" s="92" t="s">
        <v>21</v>
      </c>
      <c r="C125" s="92">
        <v>196.05</v>
      </c>
      <c r="D125" s="92" t="s">
        <v>55</v>
      </c>
      <c r="E125" s="92" t="s">
        <v>66</v>
      </c>
      <c r="F125" s="5">
        <v>42217</v>
      </c>
      <c r="G125" s="15" t="s">
        <v>67</v>
      </c>
      <c r="H125" s="15" t="s">
        <v>130</v>
      </c>
      <c r="I125" s="16" t="s">
        <v>73</v>
      </c>
      <c r="J125" s="17">
        <v>10</v>
      </c>
      <c r="K125" s="18">
        <v>2.5</v>
      </c>
      <c r="L125" s="18">
        <v>2.4999999999999998E-2</v>
      </c>
      <c r="M125" s="18">
        <v>7.000000000000001E-3</v>
      </c>
      <c r="N125" s="18">
        <v>0.25</v>
      </c>
      <c r="O125" s="18">
        <v>6.2E-2</v>
      </c>
      <c r="P125" s="18">
        <v>8.5900000000000004E-2</v>
      </c>
      <c r="Q125" s="18">
        <v>3.3460000000000001</v>
      </c>
      <c r="R125" s="18">
        <v>1.286</v>
      </c>
      <c r="S125" s="15"/>
      <c r="U125" s="16" t="s">
        <v>73</v>
      </c>
      <c r="V125" s="17">
        <v>10</v>
      </c>
      <c r="W125" s="49">
        <f t="shared" si="19"/>
        <v>2.5</v>
      </c>
      <c r="X125" s="49">
        <f t="shared" si="20"/>
        <v>2.4999999999999998E-2</v>
      </c>
      <c r="Y125" s="49">
        <f t="shared" si="21"/>
        <v>7.000000000000001E-3</v>
      </c>
      <c r="Z125" s="49">
        <f t="shared" si="22"/>
        <v>0.25</v>
      </c>
      <c r="AA125" s="49">
        <f t="shared" si="23"/>
        <v>6.2E-2</v>
      </c>
      <c r="AB125" s="49">
        <f t="shared" si="24"/>
        <v>8.5900000000000004E-2</v>
      </c>
      <c r="AC125" s="49">
        <f t="shared" si="25"/>
        <v>3.3460000000000001</v>
      </c>
      <c r="AD125" s="49">
        <f t="shared" si="26"/>
        <v>1.286</v>
      </c>
      <c r="AE125" s="86"/>
    </row>
    <row r="126" spans="1:31" s="25" customFormat="1" x14ac:dyDescent="0.2">
      <c r="A126" s="92" t="s">
        <v>69</v>
      </c>
      <c r="B126" s="92" t="s">
        <v>23</v>
      </c>
      <c r="C126" s="92">
        <v>214.43</v>
      </c>
      <c r="D126" s="92" t="s">
        <v>55</v>
      </c>
      <c r="E126" s="92" t="s">
        <v>66</v>
      </c>
      <c r="F126" s="5">
        <v>42217</v>
      </c>
      <c r="G126" s="15" t="s">
        <v>67</v>
      </c>
      <c r="H126" s="15" t="s">
        <v>130</v>
      </c>
      <c r="I126" s="16" t="s">
        <v>81</v>
      </c>
      <c r="J126" s="17">
        <v>5</v>
      </c>
      <c r="K126" s="18">
        <v>2.5</v>
      </c>
      <c r="L126" s="18">
        <v>2.5000000000000001E-2</v>
      </c>
      <c r="M126" s="18">
        <v>5.0000000000000001E-3</v>
      </c>
      <c r="N126" s="18">
        <v>0.25</v>
      </c>
      <c r="O126" s="18">
        <v>1.2E-2</v>
      </c>
      <c r="P126" s="18">
        <v>2.5000000000000001E-3</v>
      </c>
      <c r="Q126" s="18">
        <v>0.18000000000000002</v>
      </c>
      <c r="R126" s="18">
        <v>0.38200000000000001</v>
      </c>
      <c r="S126" s="15"/>
      <c r="U126" s="16" t="s">
        <v>81</v>
      </c>
      <c r="V126" s="17">
        <v>5</v>
      </c>
      <c r="W126" s="49">
        <f t="shared" si="19"/>
        <v>2.5</v>
      </c>
      <c r="X126" s="49">
        <f t="shared" si="20"/>
        <v>2.5000000000000001E-2</v>
      </c>
      <c r="Y126" s="49">
        <f t="shared" si="21"/>
        <v>5.0000000000000001E-3</v>
      </c>
      <c r="Z126" s="49">
        <f t="shared" si="22"/>
        <v>0.25</v>
      </c>
      <c r="AA126" s="49">
        <f t="shared" si="23"/>
        <v>1.2E-2</v>
      </c>
      <c r="AB126" s="49">
        <f t="shared" si="24"/>
        <v>2.5000000000000001E-3</v>
      </c>
      <c r="AC126" s="49">
        <f t="shared" si="25"/>
        <v>0.18000000000000002</v>
      </c>
      <c r="AD126" s="49">
        <f t="shared" si="26"/>
        <v>0.38200000000000001</v>
      </c>
      <c r="AE126" s="86"/>
    </row>
    <row r="127" spans="1:31" s="25" customFormat="1" x14ac:dyDescent="0.2">
      <c r="A127" s="92" t="s">
        <v>69</v>
      </c>
      <c r="B127" s="92" t="s">
        <v>23</v>
      </c>
      <c r="C127" s="92">
        <v>214.43</v>
      </c>
      <c r="D127" s="92" t="s">
        <v>55</v>
      </c>
      <c r="E127" s="92" t="s">
        <v>66</v>
      </c>
      <c r="F127" s="5">
        <v>42217</v>
      </c>
      <c r="G127" s="15" t="s">
        <v>67</v>
      </c>
      <c r="H127" s="15" t="s">
        <v>130</v>
      </c>
      <c r="I127" s="16" t="s">
        <v>62</v>
      </c>
      <c r="J127" s="17">
        <v>10</v>
      </c>
      <c r="K127" s="18">
        <v>2.5</v>
      </c>
      <c r="L127" s="18">
        <v>2.4999999999999998E-2</v>
      </c>
      <c r="M127" s="18">
        <v>4.9999999999999992E-3</v>
      </c>
      <c r="N127" s="18">
        <v>0.25</v>
      </c>
      <c r="O127" s="18">
        <v>3.6900000000000009E-2</v>
      </c>
      <c r="P127" s="18">
        <v>6.2600000000000003E-2</v>
      </c>
      <c r="Q127" s="18">
        <v>0.26099999999999995</v>
      </c>
      <c r="R127" s="18">
        <v>0.63</v>
      </c>
      <c r="S127" s="15"/>
      <c r="U127" s="16" t="s">
        <v>62</v>
      </c>
      <c r="V127" s="17">
        <v>10</v>
      </c>
      <c r="W127" s="49">
        <f t="shared" si="19"/>
        <v>2.5</v>
      </c>
      <c r="X127" s="49">
        <f t="shared" si="20"/>
        <v>2.4999999999999998E-2</v>
      </c>
      <c r="Y127" s="49">
        <f t="shared" si="21"/>
        <v>4.9999999999999992E-3</v>
      </c>
      <c r="Z127" s="49">
        <f t="shared" si="22"/>
        <v>0.25</v>
      </c>
      <c r="AA127" s="49">
        <f t="shared" si="23"/>
        <v>3.6900000000000009E-2</v>
      </c>
      <c r="AB127" s="49">
        <f t="shared" si="24"/>
        <v>6.2600000000000003E-2</v>
      </c>
      <c r="AC127" s="49">
        <f t="shared" si="25"/>
        <v>0.26099999999999995</v>
      </c>
      <c r="AD127" s="49">
        <f t="shared" si="26"/>
        <v>0.63</v>
      </c>
      <c r="AE127" s="86"/>
    </row>
    <row r="128" spans="1:31" s="25" customFormat="1" x14ac:dyDescent="0.2">
      <c r="A128" s="92" t="s">
        <v>69</v>
      </c>
      <c r="B128" s="92" t="s">
        <v>23</v>
      </c>
      <c r="C128" s="92">
        <v>214.43</v>
      </c>
      <c r="D128" s="92" t="s">
        <v>55</v>
      </c>
      <c r="E128" s="92" t="s">
        <v>66</v>
      </c>
      <c r="F128" s="5">
        <v>42217</v>
      </c>
      <c r="G128" s="15" t="s">
        <v>67</v>
      </c>
      <c r="H128" s="15" t="s">
        <v>130</v>
      </c>
      <c r="I128" s="16" t="s">
        <v>73</v>
      </c>
      <c r="J128" s="17">
        <v>10</v>
      </c>
      <c r="K128" s="18">
        <v>2.5</v>
      </c>
      <c r="L128" s="18">
        <v>3.4500000000000003E-2</v>
      </c>
      <c r="M128" s="18">
        <v>1.2700000000000003E-2</v>
      </c>
      <c r="N128" s="18">
        <v>0.25</v>
      </c>
      <c r="O128" s="18">
        <v>1.5900000000000001E-2</v>
      </c>
      <c r="P128" s="18">
        <v>0.04</v>
      </c>
      <c r="Q128" s="18">
        <v>2.7350000000000003</v>
      </c>
      <c r="R128" s="18">
        <v>1.5480000000000003</v>
      </c>
      <c r="S128" s="15"/>
      <c r="U128" s="16" t="s">
        <v>73</v>
      </c>
      <c r="V128" s="17">
        <v>10</v>
      </c>
      <c r="W128" s="49">
        <f t="shared" si="19"/>
        <v>2.5</v>
      </c>
      <c r="X128" s="49">
        <f t="shared" si="20"/>
        <v>3.4500000000000003E-2</v>
      </c>
      <c r="Y128" s="49">
        <f t="shared" si="21"/>
        <v>1.2700000000000003E-2</v>
      </c>
      <c r="Z128" s="49">
        <f t="shared" si="22"/>
        <v>0.25</v>
      </c>
      <c r="AA128" s="49">
        <f t="shared" si="23"/>
        <v>1.5900000000000001E-2</v>
      </c>
      <c r="AB128" s="49">
        <f t="shared" si="24"/>
        <v>0.04</v>
      </c>
      <c r="AC128" s="49">
        <f t="shared" si="25"/>
        <v>2.7350000000000003</v>
      </c>
      <c r="AD128" s="49">
        <f t="shared" si="26"/>
        <v>1.5480000000000003</v>
      </c>
      <c r="AE128" s="86"/>
    </row>
    <row r="129" spans="1:31" s="25" customFormat="1" x14ac:dyDescent="0.2">
      <c r="A129" s="15" t="s">
        <v>65</v>
      </c>
      <c r="B129" s="15" t="s">
        <v>51</v>
      </c>
      <c r="C129" s="92">
        <v>103.16</v>
      </c>
      <c r="D129" s="15" t="s">
        <v>44</v>
      </c>
      <c r="E129" s="15" t="s">
        <v>59</v>
      </c>
      <c r="F129" s="5">
        <v>42209</v>
      </c>
      <c r="G129" s="92" t="s">
        <v>67</v>
      </c>
      <c r="H129" s="92" t="s">
        <v>129</v>
      </c>
      <c r="I129" s="16" t="s">
        <v>64</v>
      </c>
      <c r="J129" s="17">
        <v>5</v>
      </c>
      <c r="K129" s="18">
        <v>1.2262</v>
      </c>
      <c r="L129" s="18">
        <v>0.30700000000000005</v>
      </c>
      <c r="M129" s="18">
        <v>1.0553999999999999E-2</v>
      </c>
      <c r="N129" s="18">
        <v>3.0659999999999998</v>
      </c>
      <c r="O129" s="18">
        <v>8.5980000000000001E-2</v>
      </c>
      <c r="P129" s="18">
        <v>5.8459999999999998E-2</v>
      </c>
      <c r="Q129" s="18">
        <v>1.4441999999999999</v>
      </c>
      <c r="R129" s="18">
        <v>1.3660000000000001</v>
      </c>
      <c r="S129" s="18">
        <v>66.34</v>
      </c>
      <c r="U129" s="16" t="s">
        <v>64</v>
      </c>
      <c r="V129" s="17">
        <v>5</v>
      </c>
      <c r="W129" s="49">
        <f>K129*0.301</f>
        <v>0.36908619999999998</v>
      </c>
      <c r="X129" s="49">
        <f t="shared" ref="X129:AE129" si="27">L129*0.301</f>
        <v>9.2407000000000017E-2</v>
      </c>
      <c r="Y129" s="49">
        <f t="shared" si="27"/>
        <v>3.1767539999999995E-3</v>
      </c>
      <c r="Z129" s="49">
        <f t="shared" si="27"/>
        <v>0.92286599999999996</v>
      </c>
      <c r="AA129" s="49">
        <f t="shared" si="27"/>
        <v>2.587998E-2</v>
      </c>
      <c r="AB129" s="49">
        <f t="shared" si="27"/>
        <v>1.7596459999999998E-2</v>
      </c>
      <c r="AC129" s="49">
        <f t="shared" si="27"/>
        <v>0.43470419999999999</v>
      </c>
      <c r="AD129" s="49">
        <f t="shared" si="27"/>
        <v>0.41116600000000003</v>
      </c>
      <c r="AE129" s="49">
        <f t="shared" si="27"/>
        <v>19.968340000000001</v>
      </c>
    </row>
    <row r="130" spans="1:31" s="25" customFormat="1" x14ac:dyDescent="0.2">
      <c r="A130" s="15" t="s">
        <v>65</v>
      </c>
      <c r="B130" s="15" t="s">
        <v>51</v>
      </c>
      <c r="C130" s="92">
        <v>103.16</v>
      </c>
      <c r="D130" s="15" t="s">
        <v>44</v>
      </c>
      <c r="E130" s="15" t="s">
        <v>59</v>
      </c>
      <c r="F130" s="5">
        <v>42209</v>
      </c>
      <c r="G130" s="92" t="s">
        <v>67</v>
      </c>
      <c r="H130" s="92" t="s">
        <v>129</v>
      </c>
      <c r="I130" s="16" t="s">
        <v>62</v>
      </c>
      <c r="J130" s="17">
        <v>3</v>
      </c>
      <c r="K130" s="18">
        <v>0.86</v>
      </c>
      <c r="L130" s="18">
        <v>0.23066666666666666</v>
      </c>
      <c r="M130" s="18">
        <v>8.5699999999999995E-3</v>
      </c>
      <c r="N130" s="18">
        <v>2.0699999999999998</v>
      </c>
      <c r="O130" s="18">
        <v>1.9666666666666666E-2</v>
      </c>
      <c r="P130" s="18">
        <v>0.1673</v>
      </c>
      <c r="Q130" s="18">
        <v>1.1526666666666667</v>
      </c>
      <c r="R130" s="18">
        <v>0.57033333333333325</v>
      </c>
      <c r="S130" s="18">
        <v>55.233333333333341</v>
      </c>
      <c r="U130" s="16" t="s">
        <v>62</v>
      </c>
      <c r="V130" s="17">
        <v>3</v>
      </c>
      <c r="W130" s="49">
        <f>K130*0.457</f>
        <v>0.39302000000000004</v>
      </c>
      <c r="X130" s="49">
        <f t="shared" ref="X130:AE130" si="28">L130*0.457</f>
        <v>0.10541466666666667</v>
      </c>
      <c r="Y130" s="49">
        <f t="shared" si="28"/>
        <v>3.9164899999999999E-3</v>
      </c>
      <c r="Z130" s="49">
        <f t="shared" si="28"/>
        <v>0.94599</v>
      </c>
      <c r="AA130" s="49">
        <f t="shared" si="28"/>
        <v>8.9876666666666664E-3</v>
      </c>
      <c r="AB130" s="49">
        <f t="shared" si="28"/>
        <v>7.6456099999999999E-2</v>
      </c>
      <c r="AC130" s="49">
        <f t="shared" si="28"/>
        <v>0.52676866666666666</v>
      </c>
      <c r="AD130" s="49">
        <f t="shared" si="28"/>
        <v>0.26064233333333331</v>
      </c>
      <c r="AE130" s="49">
        <f t="shared" si="28"/>
        <v>25.241633333333336</v>
      </c>
    </row>
    <row r="131" spans="1:31" s="25" customFormat="1" x14ac:dyDescent="0.2">
      <c r="A131" s="15" t="s">
        <v>65</v>
      </c>
      <c r="B131" s="15" t="s">
        <v>51</v>
      </c>
      <c r="C131" s="92">
        <v>103.16</v>
      </c>
      <c r="D131" s="15" t="s">
        <v>44</v>
      </c>
      <c r="E131" s="15" t="s">
        <v>59</v>
      </c>
      <c r="F131" s="5">
        <v>42209</v>
      </c>
      <c r="G131" s="92" t="s">
        <v>67</v>
      </c>
      <c r="H131" s="92" t="s">
        <v>129</v>
      </c>
      <c r="I131" s="16" t="s">
        <v>68</v>
      </c>
      <c r="J131" s="17">
        <v>6</v>
      </c>
      <c r="K131" s="18">
        <v>1.181</v>
      </c>
      <c r="L131" s="18">
        <v>0.26100000000000007</v>
      </c>
      <c r="M131" s="18">
        <v>1.1143333333333331E-2</v>
      </c>
      <c r="N131" s="18">
        <v>1.6433333333333333</v>
      </c>
      <c r="O131" s="18">
        <v>1.4261666666666666E-2</v>
      </c>
      <c r="P131" s="18">
        <v>0.4378333333333333</v>
      </c>
      <c r="Q131" s="18">
        <v>0.53083333333333338</v>
      </c>
      <c r="R131" s="18">
        <v>1.6994999999999996</v>
      </c>
      <c r="S131" s="18">
        <v>34.25</v>
      </c>
      <c r="U131" s="16" t="s">
        <v>68</v>
      </c>
      <c r="V131" s="17">
        <v>6</v>
      </c>
      <c r="W131" s="49">
        <f>K131*0.329</f>
        <v>0.38854900000000003</v>
      </c>
      <c r="X131" s="49">
        <f t="shared" ref="X131:AE131" si="29">L131*0.329</f>
        <v>8.5869000000000029E-2</v>
      </c>
      <c r="Y131" s="49">
        <f t="shared" si="29"/>
        <v>3.6661566666666662E-3</v>
      </c>
      <c r="Z131" s="49">
        <f t="shared" si="29"/>
        <v>0.54065666666666667</v>
      </c>
      <c r="AA131" s="49">
        <f t="shared" si="29"/>
        <v>4.6920883333333328E-3</v>
      </c>
      <c r="AB131" s="49">
        <f t="shared" si="29"/>
        <v>0.14404716666666667</v>
      </c>
      <c r="AC131" s="49">
        <f t="shared" si="29"/>
        <v>0.17464416666666668</v>
      </c>
      <c r="AD131" s="49">
        <f t="shared" si="29"/>
        <v>0.5591354999999999</v>
      </c>
      <c r="AE131" s="49">
        <f t="shared" si="29"/>
        <v>11.26825</v>
      </c>
    </row>
    <row r="132" spans="1:31" x14ac:dyDescent="0.2">
      <c r="A132" s="15" t="s">
        <v>123</v>
      </c>
      <c r="B132" s="15" t="s">
        <v>39</v>
      </c>
      <c r="C132" s="44">
        <v>13.9</v>
      </c>
      <c r="D132" s="15" t="s">
        <v>44</v>
      </c>
      <c r="E132" s="15" t="s">
        <v>59</v>
      </c>
      <c r="F132" s="5"/>
      <c r="G132" s="44" t="s">
        <v>74</v>
      </c>
      <c r="H132" s="44"/>
      <c r="I132" s="16" t="s">
        <v>46</v>
      </c>
      <c r="M132" s="18">
        <v>11</v>
      </c>
      <c r="N132" s="18">
        <v>800</v>
      </c>
      <c r="O132" s="18">
        <v>6</v>
      </c>
      <c r="S132" s="18">
        <v>316</v>
      </c>
      <c r="U132" s="16" t="s">
        <v>46</v>
      </c>
    </row>
    <row r="133" spans="1:31" x14ac:dyDescent="0.2">
      <c r="A133" s="15" t="s">
        <v>123</v>
      </c>
      <c r="B133" s="15" t="s">
        <v>124</v>
      </c>
      <c r="C133" s="40">
        <v>27</v>
      </c>
      <c r="D133" s="15" t="s">
        <v>44</v>
      </c>
      <c r="E133" s="15" t="s">
        <v>59</v>
      </c>
      <c r="G133" s="44" t="s">
        <v>74</v>
      </c>
      <c r="H133" s="44"/>
      <c r="I133" s="16" t="s">
        <v>46</v>
      </c>
      <c r="M133" s="18">
        <v>20</v>
      </c>
      <c r="N133" s="18">
        <v>700</v>
      </c>
      <c r="O133" s="18">
        <v>0.7</v>
      </c>
      <c r="S133" s="18">
        <v>300</v>
      </c>
      <c r="U133" s="16" t="s">
        <v>46</v>
      </c>
    </row>
    <row r="134" spans="1:31" x14ac:dyDescent="0.2">
      <c r="A134" s="15"/>
      <c r="B134" s="15"/>
    </row>
  </sheetData>
  <sheetProtection algorithmName="SHA-512" hashValue="i3/N7GVFbAjGNButqYYkB9nE3OTPV0LhiRw5YWOyi339M0xLjUb3JdGGoW4CmkiP0hyu6WiN9+tYy34n7KyhgA==" saltValue="dgp48lmrXoABkHrt1Cd1jg==" spinCount="100000" sheet="1" objects="1" scenarios="1"/>
  <sortState xmlns:xlrd2="http://schemas.microsoft.com/office/spreadsheetml/2017/richdata2" ref="A40:AG62">
    <sortCondition ref="I40:I62"/>
    <sortCondition ref="C40:C62"/>
  </sortState>
  <mergeCells count="2">
    <mergeCell ref="K2:S2"/>
    <mergeCell ref="W2:AE2"/>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L45"/>
  <sheetViews>
    <sheetView workbookViewId="0">
      <selection activeCell="K11" sqref="K11"/>
    </sheetView>
  </sheetViews>
  <sheetFormatPr defaultRowHeight="12.75" x14ac:dyDescent="0.2"/>
  <cols>
    <col min="1" max="1" width="19.5703125" customWidth="1"/>
    <col min="2" max="2" width="19.85546875" customWidth="1"/>
    <col min="3" max="3" width="12.7109375" customWidth="1"/>
    <col min="4" max="4" width="9.7109375" customWidth="1"/>
    <col min="5" max="5" width="17.7109375" customWidth="1"/>
    <col min="6" max="6" width="21.140625" customWidth="1"/>
    <col min="7" max="7" width="23.7109375" bestFit="1" customWidth="1"/>
    <col min="8" max="8" width="13.42578125" customWidth="1"/>
    <col min="9" max="9" width="11" customWidth="1"/>
    <col min="10" max="10" width="15.85546875" customWidth="1"/>
  </cols>
  <sheetData>
    <row r="1" spans="1:12" ht="23.25" x14ac:dyDescent="0.35">
      <c r="A1" s="29" t="s">
        <v>92</v>
      </c>
      <c r="L1" t="s">
        <v>91</v>
      </c>
    </row>
    <row r="2" spans="1:12" ht="18.75" x14ac:dyDescent="0.3">
      <c r="A2" s="26" t="s">
        <v>209</v>
      </c>
      <c r="F2" s="19"/>
    </row>
    <row r="3" spans="1:12" s="30" customFormat="1" ht="26.25" x14ac:dyDescent="0.25">
      <c r="A3" s="31" t="s">
        <v>1</v>
      </c>
      <c r="B3" s="31" t="s">
        <v>36</v>
      </c>
      <c r="C3" s="31" t="s">
        <v>90</v>
      </c>
      <c r="D3" s="32" t="s">
        <v>95</v>
      </c>
      <c r="F3" s="19" t="s">
        <v>216</v>
      </c>
    </row>
    <row r="4" spans="1:12" x14ac:dyDescent="0.2">
      <c r="A4" t="s">
        <v>11</v>
      </c>
      <c r="B4" t="s">
        <v>45</v>
      </c>
      <c r="C4" s="27">
        <v>20.5</v>
      </c>
      <c r="D4" s="27">
        <f>C4/100</f>
        <v>0.20499999999999999</v>
      </c>
      <c r="E4" s="33" t="s">
        <v>93</v>
      </c>
      <c r="F4" t="s">
        <v>148</v>
      </c>
      <c r="G4" t="s">
        <v>96</v>
      </c>
      <c r="H4" s="91" t="s">
        <v>165</v>
      </c>
      <c r="I4" t="s">
        <v>149</v>
      </c>
      <c r="J4" s="30" t="s">
        <v>218</v>
      </c>
    </row>
    <row r="5" spans="1:12" x14ac:dyDescent="0.2">
      <c r="A5" t="s">
        <v>12</v>
      </c>
      <c r="B5" t="s">
        <v>46</v>
      </c>
      <c r="C5" s="28">
        <v>22.399999618530298</v>
      </c>
      <c r="D5" s="27">
        <f t="shared" ref="D5:D28" si="0">C5/100</f>
        <v>0.22399999618530297</v>
      </c>
      <c r="E5" s="34" t="s">
        <v>46</v>
      </c>
      <c r="F5" s="36">
        <v>22.939999694824209</v>
      </c>
      <c r="G5" s="36">
        <v>0.22939999694824209</v>
      </c>
      <c r="H5" s="36">
        <f>1-GETPIVOTDATA("Average of Proportion Solids",$E$4,"Species","Brown trout")</f>
        <v>0.77060000305175791</v>
      </c>
      <c r="I5" s="36">
        <v>4.367</v>
      </c>
      <c r="J5" s="36">
        <f>1/GETPIVOTDATA("Average of Proportion Solids",$E$4,"Species","Brown trout")</f>
        <v>4.3591979655763593</v>
      </c>
    </row>
    <row r="6" spans="1:12" x14ac:dyDescent="0.2">
      <c r="A6" t="s">
        <v>49</v>
      </c>
      <c r="B6" t="s">
        <v>46</v>
      </c>
      <c r="C6" s="28">
        <v>22.299999237060501</v>
      </c>
      <c r="D6" s="27">
        <f t="shared" si="0"/>
        <v>0.222999992370605</v>
      </c>
      <c r="E6" s="34" t="s">
        <v>57</v>
      </c>
      <c r="F6" s="36">
        <v>24.279999923706022</v>
      </c>
      <c r="G6" s="36">
        <v>0.24279999923706019</v>
      </c>
      <c r="H6" s="36">
        <f>1-GETPIVOTDATA("Average of Proportion Solids",$E$4,"Species","Channel catfish")</f>
        <v>0.75720000076293981</v>
      </c>
      <c r="I6" s="36">
        <v>4.1180000000000003</v>
      </c>
      <c r="J6" s="36">
        <f>1/GETPIVOTDATA("Average of Proportion Solids",$E$4,"Species","Channel catfish")</f>
        <v>4.1186161579170353</v>
      </c>
    </row>
    <row r="7" spans="1:12" x14ac:dyDescent="0.2">
      <c r="A7" t="s">
        <v>48</v>
      </c>
      <c r="B7" t="s">
        <v>46</v>
      </c>
      <c r="C7" s="28">
        <v>20.600000381469702</v>
      </c>
      <c r="D7" s="27">
        <f t="shared" si="0"/>
        <v>0.20600000381469702</v>
      </c>
      <c r="E7" s="34" t="s">
        <v>56</v>
      </c>
      <c r="F7" s="36">
        <v>23.799999745686833</v>
      </c>
      <c r="G7" s="36">
        <v>0.23799999745686831</v>
      </c>
      <c r="H7" s="36">
        <f>1-GETPIVOTDATA("Average of Proportion Solids",$E$4,"Species","Common Carp")</f>
        <v>0.76200000254313172</v>
      </c>
      <c r="I7" s="36">
        <v>4.1840000000000002</v>
      </c>
      <c r="J7" s="36">
        <f>1/GETPIVOTDATA("Average of Proportion Solids",$E$4,"Species","Common Carp")</f>
        <v>4.2016807171656616</v>
      </c>
    </row>
    <row r="8" spans="1:12" x14ac:dyDescent="0.2">
      <c r="A8" t="s">
        <v>47</v>
      </c>
      <c r="B8" t="s">
        <v>45</v>
      </c>
      <c r="C8" s="28">
        <v>22.5</v>
      </c>
      <c r="D8" s="27">
        <f t="shared" si="0"/>
        <v>0.22500000000000001</v>
      </c>
      <c r="E8" s="34" t="s">
        <v>54</v>
      </c>
      <c r="F8" s="36">
        <v>26.966666793823237</v>
      </c>
      <c r="G8" s="36">
        <v>0.26966666793823235</v>
      </c>
      <c r="H8" s="36">
        <f>1-GETPIVOTDATA("Average of Proportion Solids",$E$4,"Species","Flannelmouth sucker")</f>
        <v>0.73033333206176765</v>
      </c>
      <c r="I8" s="36">
        <v>3.7040000000000002</v>
      </c>
      <c r="J8" s="36">
        <f>1/GETPIVOTDATA("Average of Proportion Solids",$E$4,"Species","Flannelmouth sucker")</f>
        <v>3.7082818119332859</v>
      </c>
    </row>
    <row r="9" spans="1:12" x14ac:dyDescent="0.2">
      <c r="A9" t="s">
        <v>15</v>
      </c>
      <c r="B9" t="s">
        <v>46</v>
      </c>
      <c r="C9" s="28">
        <v>22.899999618530298</v>
      </c>
      <c r="D9" s="27">
        <f t="shared" si="0"/>
        <v>0.22899999618530298</v>
      </c>
      <c r="E9" s="34" t="s">
        <v>45</v>
      </c>
      <c r="F9" s="36">
        <v>22.475000190734875</v>
      </c>
      <c r="G9" s="36">
        <v>0.22475000190734873</v>
      </c>
      <c r="H9" s="36">
        <f>1-GETPIVOTDATA("Average of Proportion Solids",$E$4,"Species","Rainbow trout")</f>
        <v>0.77524999809265127</v>
      </c>
      <c r="I9" s="36">
        <v>4.444</v>
      </c>
      <c r="J9" s="36">
        <f>1/GETPIVOTDATA("Average of Proportion Solids",$E$4,"Species","Rainbow trout")</f>
        <v>4.4493881713613579</v>
      </c>
    </row>
    <row r="10" spans="1:12" x14ac:dyDescent="0.2">
      <c r="A10" t="s">
        <v>51</v>
      </c>
      <c r="B10" t="s">
        <v>45</v>
      </c>
      <c r="C10" s="28">
        <v>26.700000762939499</v>
      </c>
      <c r="D10" s="27">
        <f t="shared" si="0"/>
        <v>0.26700000762939502</v>
      </c>
      <c r="E10" s="34" t="s">
        <v>94</v>
      </c>
      <c r="F10" s="36">
        <v>23.719999877929677</v>
      </c>
      <c r="G10" s="36">
        <v>0.23719999877929673</v>
      </c>
      <c r="H10" s="36">
        <f>1-GETPIVOTDATA("Average of Proportion Solids",$E$4)</f>
        <v>0.76280000122070324</v>
      </c>
      <c r="I10" s="36">
        <v>4.2190000000000003</v>
      </c>
      <c r="J10" s="36">
        <f>1/GETPIVOTDATA("Average of Proportion Solids",$E$4)</f>
        <v>4.2158516237196624</v>
      </c>
    </row>
    <row r="11" spans="1:12" x14ac:dyDescent="0.2">
      <c r="A11" t="s">
        <v>52</v>
      </c>
      <c r="B11" t="s">
        <v>46</v>
      </c>
      <c r="C11" s="28">
        <v>19.899999618530298</v>
      </c>
      <c r="D11" s="27">
        <f t="shared" si="0"/>
        <v>0.19899999618530298</v>
      </c>
    </row>
    <row r="12" spans="1:12" x14ac:dyDescent="0.2">
      <c r="A12" t="s">
        <v>13</v>
      </c>
      <c r="B12" t="s">
        <v>46</v>
      </c>
      <c r="C12" s="28">
        <v>23.299999237060501</v>
      </c>
      <c r="D12" s="27">
        <f t="shared" si="0"/>
        <v>0.23299999237060501</v>
      </c>
    </row>
    <row r="13" spans="1:12" x14ac:dyDescent="0.2">
      <c r="A13" t="s">
        <v>50</v>
      </c>
      <c r="B13" t="s">
        <v>46</v>
      </c>
      <c r="C13" s="28">
        <v>22.299999237060501</v>
      </c>
      <c r="D13" s="27">
        <f t="shared" si="0"/>
        <v>0.222999992370605</v>
      </c>
    </row>
    <row r="14" spans="1:12" x14ac:dyDescent="0.2">
      <c r="A14" t="s">
        <v>24</v>
      </c>
      <c r="B14" t="s">
        <v>54</v>
      </c>
      <c r="C14" s="28">
        <v>28.100000381469702</v>
      </c>
      <c r="D14" s="27">
        <f t="shared" si="0"/>
        <v>0.28100000381469703</v>
      </c>
    </row>
    <row r="15" spans="1:12" x14ac:dyDescent="0.2">
      <c r="A15" t="s">
        <v>25</v>
      </c>
      <c r="B15" t="s">
        <v>57</v>
      </c>
      <c r="C15" s="28">
        <v>25.100000381469702</v>
      </c>
      <c r="D15" s="27">
        <f t="shared" si="0"/>
        <v>0.251000003814697</v>
      </c>
    </row>
    <row r="16" spans="1:12" x14ac:dyDescent="0.2">
      <c r="A16" t="s">
        <v>26</v>
      </c>
      <c r="B16" t="s">
        <v>57</v>
      </c>
      <c r="C16" s="28">
        <v>24.600000381469702</v>
      </c>
      <c r="D16" s="27">
        <f t="shared" si="0"/>
        <v>0.24600000381469703</v>
      </c>
    </row>
    <row r="17" spans="1:8" x14ac:dyDescent="0.2">
      <c r="A17" t="s">
        <v>27</v>
      </c>
      <c r="B17" t="s">
        <v>57</v>
      </c>
      <c r="C17" s="28">
        <v>21.799999237060501</v>
      </c>
      <c r="D17" s="27">
        <f t="shared" si="0"/>
        <v>0.21799999237060499</v>
      </c>
    </row>
    <row r="18" spans="1:8" x14ac:dyDescent="0.2">
      <c r="A18" t="s">
        <v>28</v>
      </c>
      <c r="B18" t="s">
        <v>57</v>
      </c>
      <c r="C18" s="28">
        <v>21.799999237060501</v>
      </c>
      <c r="D18" s="27">
        <f t="shared" si="0"/>
        <v>0.21799999237060499</v>
      </c>
    </row>
    <row r="19" spans="1:8" x14ac:dyDescent="0.2">
      <c r="A19" t="s">
        <v>23</v>
      </c>
      <c r="B19" t="s">
        <v>57</v>
      </c>
      <c r="C19" s="28">
        <v>28.100000381469702</v>
      </c>
      <c r="D19" s="27">
        <f t="shared" si="0"/>
        <v>0.28100000381469703</v>
      </c>
    </row>
    <row r="20" spans="1:8" x14ac:dyDescent="0.2">
      <c r="A20" t="s">
        <v>22</v>
      </c>
      <c r="B20" t="s">
        <v>56</v>
      </c>
      <c r="C20" s="28">
        <v>26.299999237060501</v>
      </c>
      <c r="D20" s="27">
        <f t="shared" si="0"/>
        <v>0.26299999237060501</v>
      </c>
    </row>
    <row r="21" spans="1:8" x14ac:dyDescent="0.2">
      <c r="A21" t="s">
        <v>83</v>
      </c>
      <c r="B21" t="s">
        <v>56</v>
      </c>
      <c r="C21" s="27">
        <v>22.7</v>
      </c>
      <c r="D21" s="27">
        <f t="shared" si="0"/>
        <v>0.22699999999999998</v>
      </c>
    </row>
    <row r="22" spans="1:8" x14ac:dyDescent="0.2">
      <c r="A22" t="s">
        <v>83</v>
      </c>
      <c r="B22" t="s">
        <v>56</v>
      </c>
      <c r="C22" s="27">
        <v>22.4</v>
      </c>
      <c r="D22" s="27">
        <f t="shared" si="0"/>
        <v>0.22399999999999998</v>
      </c>
    </row>
    <row r="23" spans="1:8" x14ac:dyDescent="0.2">
      <c r="A23" t="s">
        <v>84</v>
      </c>
      <c r="B23" t="s">
        <v>54</v>
      </c>
      <c r="C23" s="27">
        <v>27.8</v>
      </c>
      <c r="D23" s="27">
        <f t="shared" si="0"/>
        <v>0.27800000000000002</v>
      </c>
    </row>
    <row r="24" spans="1:8" x14ac:dyDescent="0.2">
      <c r="A24" t="s">
        <v>85</v>
      </c>
      <c r="B24" t="s">
        <v>46</v>
      </c>
      <c r="C24" s="27">
        <v>26.6</v>
      </c>
      <c r="D24" s="27">
        <f t="shared" si="0"/>
        <v>0.26600000000000001</v>
      </c>
    </row>
    <row r="25" spans="1:8" x14ac:dyDescent="0.2">
      <c r="A25" t="s">
        <v>86</v>
      </c>
      <c r="B25" t="s">
        <v>46</v>
      </c>
      <c r="C25" s="27">
        <v>24.1</v>
      </c>
      <c r="D25" s="27">
        <f t="shared" si="0"/>
        <v>0.24100000000000002</v>
      </c>
    </row>
    <row r="26" spans="1:8" x14ac:dyDescent="0.2">
      <c r="A26" t="s">
        <v>87</v>
      </c>
      <c r="B26" t="s">
        <v>45</v>
      </c>
      <c r="C26" s="27">
        <v>20.2</v>
      </c>
      <c r="D26" s="27">
        <f t="shared" si="0"/>
        <v>0.20199999999999999</v>
      </c>
    </row>
    <row r="27" spans="1:8" x14ac:dyDescent="0.2">
      <c r="A27" t="s">
        <v>88</v>
      </c>
      <c r="B27" t="s">
        <v>54</v>
      </c>
      <c r="C27" s="27">
        <v>25</v>
      </c>
      <c r="D27" s="27">
        <f t="shared" si="0"/>
        <v>0.25</v>
      </c>
    </row>
    <row r="28" spans="1:8" x14ac:dyDescent="0.2">
      <c r="A28" t="s">
        <v>89</v>
      </c>
      <c r="B28" t="s">
        <v>46</v>
      </c>
      <c r="C28" s="27">
        <v>25</v>
      </c>
      <c r="D28" s="27">
        <f t="shared" si="0"/>
        <v>0.25</v>
      </c>
    </row>
    <row r="29" spans="1:8" ht="15.75" x14ac:dyDescent="0.25">
      <c r="F29" s="19" t="s">
        <v>217</v>
      </c>
    </row>
    <row r="30" spans="1:8" ht="27" x14ac:dyDescent="0.3">
      <c r="A30" s="26" t="s">
        <v>97</v>
      </c>
      <c r="B30" s="26" t="s">
        <v>14</v>
      </c>
      <c r="C30" s="37" t="s">
        <v>115</v>
      </c>
      <c r="D30" s="116" t="s">
        <v>90</v>
      </c>
      <c r="E30" s="27" t="s">
        <v>116</v>
      </c>
      <c r="G30" s="35" t="s">
        <v>96</v>
      </c>
      <c r="H30" t="s">
        <v>131</v>
      </c>
    </row>
    <row r="31" spans="1:8" x14ac:dyDescent="0.2">
      <c r="A31" s="37" t="s">
        <v>98</v>
      </c>
      <c r="B31" s="37" t="s">
        <v>99</v>
      </c>
      <c r="C31" s="37">
        <v>66.900000000000006</v>
      </c>
      <c r="D31" s="37">
        <f>100-C31</f>
        <v>33.099999999999994</v>
      </c>
      <c r="E31" s="27">
        <v>0.33099999999999996</v>
      </c>
      <c r="F31" t="s">
        <v>68</v>
      </c>
      <c r="G31" s="36">
        <f>AVERAGE(E31:E36)</f>
        <v>0.32866666666666661</v>
      </c>
      <c r="H31" s="45">
        <f>1/G31</f>
        <v>3.0425963488843819</v>
      </c>
    </row>
    <row r="32" spans="1:8" x14ac:dyDescent="0.2">
      <c r="A32" s="37" t="s">
        <v>100</v>
      </c>
      <c r="B32" s="37" t="s">
        <v>99</v>
      </c>
      <c r="C32" s="37">
        <v>66.900000000000006</v>
      </c>
      <c r="D32" s="37">
        <f t="shared" ref="D32:D44" si="1">100-C32</f>
        <v>33.099999999999994</v>
      </c>
      <c r="E32" s="27">
        <v>0.33099999999999996</v>
      </c>
      <c r="F32" t="s">
        <v>64</v>
      </c>
      <c r="G32" s="36">
        <f>AVERAGE(E37:E41)</f>
        <v>0.3014</v>
      </c>
      <c r="H32" s="45">
        <f>1/G32</f>
        <v>3.3178500331785004</v>
      </c>
    </row>
    <row r="33" spans="1:8" x14ac:dyDescent="0.2">
      <c r="A33" s="37" t="s">
        <v>101</v>
      </c>
      <c r="B33" s="37" t="s">
        <v>99</v>
      </c>
      <c r="C33" s="37">
        <v>65.2</v>
      </c>
      <c r="D33" s="37">
        <f t="shared" si="1"/>
        <v>34.799999999999997</v>
      </c>
      <c r="E33" s="27">
        <v>0.34799999999999998</v>
      </c>
      <c r="F33" t="s">
        <v>117</v>
      </c>
      <c r="G33" s="36">
        <f>AVERAGE(E42:E44)</f>
        <v>0.45733333333333331</v>
      </c>
      <c r="H33" s="45">
        <f>1/G33</f>
        <v>2.1865889212827989</v>
      </c>
    </row>
    <row r="34" spans="1:8" x14ac:dyDescent="0.2">
      <c r="A34" s="37" t="s">
        <v>102</v>
      </c>
      <c r="B34" s="37" t="s">
        <v>99</v>
      </c>
      <c r="C34" s="37">
        <v>70.7</v>
      </c>
      <c r="D34" s="37">
        <f t="shared" si="1"/>
        <v>29.299999999999997</v>
      </c>
      <c r="E34" s="27">
        <v>0.29299999999999993</v>
      </c>
      <c r="F34" t="s">
        <v>118</v>
      </c>
      <c r="G34" s="36">
        <f>AVERAGE(E31:E44)</f>
        <v>0.34649999999999992</v>
      </c>
      <c r="H34" s="45">
        <f>1/G34</f>
        <v>2.8860028860028866</v>
      </c>
    </row>
    <row r="35" spans="1:8" x14ac:dyDescent="0.2">
      <c r="A35" s="37" t="s">
        <v>103</v>
      </c>
      <c r="B35" s="37" t="s">
        <v>99</v>
      </c>
      <c r="C35" s="37">
        <v>63.7</v>
      </c>
      <c r="D35" s="37">
        <f t="shared" si="1"/>
        <v>36.299999999999997</v>
      </c>
      <c r="E35" s="27">
        <v>0.36299999999999999</v>
      </c>
    </row>
    <row r="36" spans="1:8" x14ac:dyDescent="0.2">
      <c r="A36" s="37" t="s">
        <v>104</v>
      </c>
      <c r="B36" s="37" t="s">
        <v>99</v>
      </c>
      <c r="C36" s="37">
        <v>69.400000000000006</v>
      </c>
      <c r="D36" s="37">
        <f t="shared" si="1"/>
        <v>30.599999999999994</v>
      </c>
      <c r="E36" s="27">
        <v>0.30599999999999994</v>
      </c>
    </row>
    <row r="37" spans="1:8" x14ac:dyDescent="0.2">
      <c r="A37" s="37" t="s">
        <v>105</v>
      </c>
      <c r="B37" s="37" t="s">
        <v>106</v>
      </c>
      <c r="C37" s="37">
        <v>68.2</v>
      </c>
      <c r="D37" s="37">
        <f t="shared" si="1"/>
        <v>31.799999999999997</v>
      </c>
      <c r="E37" s="27">
        <v>0.31799999999999995</v>
      </c>
    </row>
    <row r="38" spans="1:8" x14ac:dyDescent="0.2">
      <c r="A38" s="37" t="s">
        <v>107</v>
      </c>
      <c r="B38" s="37" t="s">
        <v>106</v>
      </c>
      <c r="C38" s="37">
        <v>73.3</v>
      </c>
      <c r="D38" s="37">
        <f t="shared" si="1"/>
        <v>26.700000000000003</v>
      </c>
      <c r="E38" s="27">
        <v>0.26700000000000002</v>
      </c>
    </row>
    <row r="39" spans="1:8" x14ac:dyDescent="0.2">
      <c r="A39" s="37" t="s">
        <v>108</v>
      </c>
      <c r="B39" s="37" t="s">
        <v>106</v>
      </c>
      <c r="C39" s="37">
        <v>68.3</v>
      </c>
      <c r="D39" s="37">
        <f t="shared" si="1"/>
        <v>31.700000000000003</v>
      </c>
      <c r="E39" s="27">
        <v>0.31700000000000006</v>
      </c>
    </row>
    <row r="40" spans="1:8" x14ac:dyDescent="0.2">
      <c r="A40" s="37" t="s">
        <v>109</v>
      </c>
      <c r="B40" s="37" t="s">
        <v>106</v>
      </c>
      <c r="C40" s="39">
        <v>68</v>
      </c>
      <c r="D40" s="37">
        <f t="shared" si="1"/>
        <v>32</v>
      </c>
      <c r="E40" s="27">
        <v>0.31999999999999995</v>
      </c>
    </row>
    <row r="41" spans="1:8" x14ac:dyDescent="0.2">
      <c r="A41" s="37" t="s">
        <v>110</v>
      </c>
      <c r="B41" s="37" t="s">
        <v>106</v>
      </c>
      <c r="C41" s="37">
        <v>71.5</v>
      </c>
      <c r="D41" s="37">
        <f t="shared" si="1"/>
        <v>28.5</v>
      </c>
      <c r="E41" s="27">
        <v>0.28500000000000003</v>
      </c>
    </row>
    <row r="42" spans="1:8" x14ac:dyDescent="0.2">
      <c r="A42" s="37" t="s">
        <v>111</v>
      </c>
      <c r="B42" s="37" t="s">
        <v>112</v>
      </c>
      <c r="C42" s="37">
        <v>45.5</v>
      </c>
      <c r="D42" s="37">
        <f t="shared" si="1"/>
        <v>54.5</v>
      </c>
      <c r="E42" s="27">
        <v>0.54499999999999993</v>
      </c>
    </row>
    <row r="43" spans="1:8" x14ac:dyDescent="0.2">
      <c r="A43" s="37" t="s">
        <v>113</v>
      </c>
      <c r="B43" s="37" t="s">
        <v>112</v>
      </c>
      <c r="C43" s="37">
        <v>60.2</v>
      </c>
      <c r="D43" s="37">
        <f t="shared" si="1"/>
        <v>39.799999999999997</v>
      </c>
      <c r="E43" s="27">
        <v>0.39799999999999991</v>
      </c>
    </row>
    <row r="44" spans="1:8" x14ac:dyDescent="0.2">
      <c r="A44" s="37" t="s">
        <v>114</v>
      </c>
      <c r="B44" s="37" t="s">
        <v>112</v>
      </c>
      <c r="C44" s="37">
        <v>57.1</v>
      </c>
      <c r="D44" s="37">
        <f t="shared" si="1"/>
        <v>42.9</v>
      </c>
      <c r="E44" s="27">
        <v>0.42899999999999994</v>
      </c>
    </row>
    <row r="45" spans="1:8" x14ac:dyDescent="0.2">
      <c r="C45" s="38"/>
    </row>
  </sheetData>
  <sheetProtection algorithmName="SHA-512" hashValue="Hi/ARVedB+c2KykjE+QJvyn4PQgciKzFQyPJyXw7T1UFm1DW9dwCSrx7n7LclUSAM21ljL82m+nBWM7zOuoJeg==" saltValue="gL9kbNpmBpOFuNBLDouJTA==" spinCount="100000" sheet="1" objects="1" scenarios="1"/>
  <pageMargins left="0.7" right="0.7" top="0.75" bottom="0.75" header="0.3" footer="0.3"/>
  <pageSetup orientation="portrait" r:id="rId2"/>
  <ignoredErrors>
    <ignoredError sqref="G31:G33"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README</vt:lpstr>
      <vt:lpstr>Chap 8 Fig 8-10</vt:lpstr>
      <vt:lpstr>Chap 8 Fig 8-11 and 8-12</vt:lpstr>
      <vt:lpstr>Converting Wet_DRY</vt:lpstr>
      <vt:lpstr>Dry_Wet Wt Info</vt:lpstr>
      <vt:lpstr>'Chap 8 Fig 8-10'!_Toc526254487</vt:lpstr>
      <vt:lpstr>'Chap 8 Fig 8-11 and 8-12'!_Toc526254488</vt:lpstr>
      <vt:lpstr>'Chap 8 Fig 8-11 and 8-12'!_Toc526254489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 Sullivan</dc:creator>
  <cp:lastModifiedBy>Sullivan, Kate</cp:lastModifiedBy>
  <cp:lastPrinted>2018-01-12T16:08:28Z</cp:lastPrinted>
  <dcterms:created xsi:type="dcterms:W3CDTF">2017-08-14T18:19:47Z</dcterms:created>
  <dcterms:modified xsi:type="dcterms:W3CDTF">2019-07-29T18:00:06Z</dcterms:modified>
</cp:coreProperties>
</file>